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İŞ\Şantiye Dosyaları\"/>
    </mc:Choice>
  </mc:AlternateContent>
  <xr:revisionPtr revIDLastSave="0" documentId="13_ncr:1_{8A2407F2-C764-4285-BF99-7786D24DCD41}" xr6:coauthVersionLast="47" xr6:coauthVersionMax="47" xr10:uidLastSave="{00000000-0000-0000-0000-000000000000}"/>
  <workbookProtection workbookAlgorithmName="SHA-512" workbookHashValue="mq8uP86Fn+HGl+BbCY0g5RaAnRmjOkKIBjAbOdMNnALxfO/QHF0E8Akv6hFLljxwSSBg8VzALhY7n6dSlBdbhA==" workbookSaltValue="KSOURNI2UQddACkWyZqRgw==" workbookSpinCount="100000" lockStructure="1"/>
  <bookViews>
    <workbookView xWindow="-120" yWindow="-120" windowWidth="29040" windowHeight="15720" firstSheet="2" activeTab="2" xr2:uid="{DB0D024C-26CE-401B-BE55-4243AF5A1143}"/>
  </bookViews>
  <sheets>
    <sheet name="VERİ" sheetId="3" state="hidden" r:id="rId1"/>
    <sheet name="RESİM" sheetId="6" state="hidden" r:id="rId2"/>
    <sheet name="Ağırlık ve Silikon Hesaplama v4" sheetId="5" r:id="rId3"/>
    <sheet name="Alan ve Uzunluk Çeviri v1" sheetId="9" r:id="rId4"/>
  </sheets>
  <definedNames>
    <definedName name="resim_bul">INDEX(RESİM!$B$1:$B$10,MATCH('Ağırlık ve Silikon Hesaplama v4'!$D$4,RESİM!$A$1:$A$10,0),0)</definedName>
    <definedName name="_xlnm.Print_Area" localSheetId="3">'Alan ve Uzunluk Çeviri v1'!$A$1:$M$35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5" l="1"/>
  <c r="D26" i="5"/>
  <c r="D24" i="5"/>
  <c r="D19" i="5"/>
  <c r="K24" i="5"/>
  <c r="F26" i="5"/>
  <c r="F28" i="5"/>
  <c r="F24" i="5"/>
  <c r="I24" i="5"/>
  <c r="D22" i="5"/>
  <c r="F22" i="5"/>
  <c r="K21" i="5"/>
  <c r="I13" i="5"/>
  <c r="I9" i="5"/>
  <c r="C120" i="3"/>
  <c r="C108" i="3"/>
  <c r="D118" i="3" s="1"/>
  <c r="C96" i="3"/>
  <c r="D104" i="3" s="1"/>
  <c r="C84" i="3"/>
  <c r="D90" i="3" s="1"/>
  <c r="D109" i="3" l="1"/>
  <c r="D120" i="3"/>
  <c r="D117" i="3"/>
  <c r="D116" i="3"/>
  <c r="D115" i="3"/>
  <c r="D114" i="3"/>
  <c r="D113" i="3"/>
  <c r="D85" i="3"/>
  <c r="D112" i="3"/>
  <c r="D96" i="3"/>
  <c r="D111" i="3"/>
  <c r="D95" i="3"/>
  <c r="D110" i="3"/>
  <c r="D94" i="3"/>
  <c r="D89" i="3"/>
  <c r="D88" i="3"/>
  <c r="D87" i="3"/>
  <c r="D86" i="3"/>
  <c r="D97" i="3"/>
  <c r="D108" i="3"/>
  <c r="D102" i="3"/>
  <c r="D101" i="3"/>
  <c r="D100" i="3"/>
  <c r="D107" i="3"/>
  <c r="D106" i="3"/>
  <c r="D105" i="3"/>
  <c r="D103" i="3"/>
  <c r="D99" i="3"/>
  <c r="D98" i="3"/>
  <c r="D93" i="3"/>
  <c r="D92" i="3"/>
  <c r="D91" i="3"/>
  <c r="D119" i="3"/>
  <c r="C72" i="3"/>
  <c r="F21" i="5"/>
  <c r="F24" i="9"/>
  <c r="F23" i="9"/>
  <c r="F22" i="9"/>
  <c r="F21" i="9"/>
  <c r="F20" i="9"/>
  <c r="F19" i="9"/>
  <c r="N18" i="9"/>
  <c r="F18" i="9"/>
  <c r="L18" i="9" s="1"/>
  <c r="F8" i="9"/>
  <c r="F7" i="9"/>
  <c r="F6" i="9"/>
  <c r="F5" i="9"/>
  <c r="F4" i="9"/>
  <c r="F3" i="9"/>
  <c r="N1" i="9"/>
  <c r="F2" i="9"/>
  <c r="L1" i="9" s="1"/>
  <c r="D74" i="3" l="1"/>
  <c r="D76" i="3"/>
  <c r="D77" i="3"/>
  <c r="D78" i="3"/>
  <c r="D79" i="3"/>
  <c r="D80" i="3"/>
  <c r="D81" i="3"/>
  <c r="D82" i="3"/>
  <c r="D83" i="3"/>
  <c r="D84" i="3"/>
  <c r="D73" i="3"/>
  <c r="D75" i="3"/>
  <c r="O18" i="9" a="1"/>
  <c r="N22" i="9" s="1"/>
  <c r="O1" i="9" a="1"/>
  <c r="N7" i="9" s="1"/>
  <c r="I19" i="5" l="1"/>
  <c r="I17" i="5"/>
  <c r="P13" i="5"/>
  <c r="I21" i="5"/>
  <c r="O7" i="5"/>
  <c r="K9" i="5"/>
  <c r="K11" i="5" s="1"/>
  <c r="C36" i="3"/>
  <c r="D47" i="3" s="1"/>
  <c r="C48" i="3"/>
  <c r="D55" i="3" s="1"/>
  <c r="C60" i="3"/>
  <c r="C24" i="3"/>
  <c r="D26" i="3" s="1"/>
  <c r="D2" i="3"/>
  <c r="D3" i="3"/>
  <c r="D4" i="3"/>
  <c r="D5" i="3"/>
  <c r="D6" i="3"/>
  <c r="D7" i="3"/>
  <c r="D8" i="3"/>
  <c r="D9" i="3"/>
  <c r="D10" i="3"/>
  <c r="D11" i="3"/>
  <c r="D12" i="3"/>
  <c r="C12" i="3"/>
  <c r="D14" i="3" s="1"/>
  <c r="D62" i="3" l="1"/>
  <c r="D63" i="3"/>
  <c r="D64" i="3"/>
  <c r="D65" i="3"/>
  <c r="D66" i="3"/>
  <c r="D67" i="3"/>
  <c r="D68" i="3"/>
  <c r="D69" i="3"/>
  <c r="D70" i="3"/>
  <c r="D71" i="3"/>
  <c r="D72" i="3"/>
  <c r="D61" i="3"/>
  <c r="D22" i="3"/>
  <c r="D50" i="3"/>
  <c r="D35" i="3"/>
  <c r="D60" i="3"/>
  <c r="D59" i="3"/>
  <c r="D57" i="3"/>
  <c r="D54" i="3"/>
  <c r="D52" i="3"/>
  <c r="D17" i="3"/>
  <c r="D21" i="3"/>
  <c r="D16" i="3"/>
  <c r="D15" i="3"/>
  <c r="D56" i="3"/>
  <c r="D19" i="3"/>
  <c r="D18" i="3"/>
  <c r="D25" i="3"/>
  <c r="D58" i="3"/>
  <c r="D13" i="3"/>
  <c r="D53" i="3"/>
  <c r="D36" i="3"/>
  <c r="D46" i="3"/>
  <c r="D34" i="3"/>
  <c r="D44" i="3"/>
  <c r="D32" i="3"/>
  <c r="D43" i="3"/>
  <c r="D51" i="3"/>
  <c r="D24" i="3"/>
  <c r="D30" i="3"/>
  <c r="D41" i="3"/>
  <c r="D45" i="3"/>
  <c r="D33" i="3"/>
  <c r="D31" i="3"/>
  <c r="D42" i="3"/>
  <c r="D23" i="3"/>
  <c r="D29" i="3"/>
  <c r="D40" i="3"/>
  <c r="D28" i="3"/>
  <c r="D39" i="3"/>
  <c r="D37" i="3"/>
  <c r="D27" i="3"/>
  <c r="D38" i="3"/>
  <c r="D20" i="3"/>
  <c r="D49" i="3"/>
  <c r="D48" i="3"/>
  <c r="D1" i="3"/>
  <c r="I11" i="5" l="1"/>
  <c r="D15" i="5"/>
  <c r="D13" i="5"/>
  <c r="D11" i="5"/>
  <c r="D9" i="5"/>
  <c r="I7" i="5"/>
  <c r="D17" i="5"/>
  <c r="K13" i="5"/>
  <c r="K17" i="5"/>
  <c r="K19" i="5" s="1"/>
  <c r="D21" i="5"/>
  <c r="D20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<sst xmlns="http://schemas.openxmlformats.org/spreadsheetml/2006/main" count="142" uniqueCount="76">
  <si>
    <t>PLAKA AĞIRLIK HESAPLAMA</t>
  </si>
  <si>
    <t>KUTU PROFİLİ AĞIRLIK HESAPLAMA</t>
  </si>
  <si>
    <t>ALAN İLE AĞIRLIK HESAPLAMA</t>
  </si>
  <si>
    <t>CAM AĞIRLIK HESAPLAMA</t>
  </si>
  <si>
    <t>Plakanın A Ölçüsü (mm)</t>
  </si>
  <si>
    <t>Kutu Prf A Ölçüsü (mm)</t>
  </si>
  <si>
    <t>Camın A Ölçüsü (mm)</t>
  </si>
  <si>
    <t>Plakanın B Ölçüsü (mm)</t>
  </si>
  <si>
    <t>Kutu Prf  B Ölçüsü (mm)</t>
  </si>
  <si>
    <t>Camın B Ölçüsü (mm)</t>
  </si>
  <si>
    <t>Et Kalınlığı (t)</t>
  </si>
  <si>
    <t>Et Kalınlığı (t)(mm)</t>
  </si>
  <si>
    <t>Boy (mm)(L)</t>
  </si>
  <si>
    <t>Cam Kalınlığı (t)</t>
  </si>
  <si>
    <t>Miktarı (adet)</t>
  </si>
  <si>
    <t>Plaka Miktarı (adet)</t>
  </si>
  <si>
    <t>Kutu Prf Miktarı (adet)</t>
  </si>
  <si>
    <t>Kutu Prf Boyu (mm)(L)</t>
  </si>
  <si>
    <t>KİLOGRAM;</t>
  </si>
  <si>
    <t>Kg</t>
  </si>
  <si>
    <t>SİLİKON HESAPLAMA</t>
  </si>
  <si>
    <t>Silikon (ml)</t>
  </si>
  <si>
    <t>Genişilk (mm)</t>
  </si>
  <si>
    <t>Derinlik (mm)</t>
  </si>
  <si>
    <t>Uzunluk (metre)</t>
  </si>
  <si>
    <t>İhtiyacınız;</t>
  </si>
  <si>
    <t>HESAPLAMA</t>
  </si>
  <si>
    <t>MATERYAL</t>
  </si>
  <si>
    <t>Demir (Materyal g/cm³)</t>
  </si>
  <si>
    <t>Alüminyum (Materyal g/cm³)</t>
  </si>
  <si>
    <t>Cam (Materyal g/cm³)</t>
  </si>
  <si>
    <t>(Materyal g/cm³)</t>
  </si>
  <si>
    <t>Prf (Materyal g/cm³)</t>
  </si>
  <si>
    <t>Malzeme Hacim/Alanı (mm²)</t>
  </si>
  <si>
    <t>İhtiyaç duyulan miktar (ml):</t>
  </si>
  <si>
    <t>İhtiyaç duyulan ambalaj adedi</t>
  </si>
  <si>
    <t>Alan Çevir</t>
  </si>
  <si>
    <r>
      <t>mm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</si>
  <si>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Milimetre Kare (mm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</si>
  <si>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cm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</si>
  <si>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Santimetre Kare (cm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</si>
  <si>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t>ALAN ÇEVİRİ</t>
  </si>
  <si>
    <t>mm2</t>
  </si>
  <si>
    <r>
      <t>dm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</si>
  <si>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Desimetre Kare (dm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</si>
  <si>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</si>
  <si>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Metre Kare (m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</si>
  <si>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dam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</si>
  <si>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Dekametre Kare (dam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</si>
  <si>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hm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</si>
  <si>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Hektometre Kare (hm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</si>
  <si>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km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</si>
  <si>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Kiometre Kare (km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</si>
  <si>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t>Uzunluk Çevir</t>
  </si>
  <si>
    <t>mm</t>
  </si>
  <si>
    <t>Milimetre</t>
  </si>
  <si>
    <t>cm</t>
  </si>
  <si>
    <t>Santimetre</t>
  </si>
  <si>
    <t>UZUNLUK ÇEVİRİ</t>
  </si>
  <si>
    <t>m</t>
  </si>
  <si>
    <t>dm</t>
  </si>
  <si>
    <t>Desimetre</t>
  </si>
  <si>
    <t>Metre</t>
  </si>
  <si>
    <t>dam</t>
  </si>
  <si>
    <t>Dekametre</t>
  </si>
  <si>
    <t>hm</t>
  </si>
  <si>
    <t>Hektometre</t>
  </si>
  <si>
    <t>km</t>
  </si>
  <si>
    <t>Kiometre</t>
  </si>
  <si>
    <t>m2</t>
  </si>
  <si>
    <t>L PROFİLİ AĞIRLIK HESAPLAMA</t>
  </si>
  <si>
    <t>L Prf A Ölçüsü (mm)</t>
  </si>
  <si>
    <t>L Prf  B Ölçüsü (mm)</t>
  </si>
  <si>
    <t>L Prf Miktarı (adet)</t>
  </si>
  <si>
    <t>L Prf Boyu (mm)(L)</t>
  </si>
  <si>
    <t>Kompozit hesabı için hesaplama türünü PLAKA AĞIRLIK HESAPLAMA seçiniz.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</si>
</sst>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\ \ &quot;=&quot;"/>
  </numFmts>
  <fonts count="12" x14ac:knownFonts="1">
    <font>
      <sz val="11"/>
      <color theme="1"/>
      <name val="Calibri"/>
      <family val="2"/>
      <charset val="162"/>
      <scheme val="minor"/>
    </font>
    <font>
      <sz val="11"/>
      <color theme="1"/>
      <name val="Arial Tur"/>
      <charset val="162"/>
    </font>
    <font>
      <b/>
      <sz val="11"/>
      <color theme="0"/>
      <name val="Calibri"/>
      <family val="2"/>
      <charset val="162"/>
      <scheme val="minor"/>
    </font>
    <font>
      <b/>
      <sz val="16"/>
      <color theme="0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sz val="11"/>
      <color theme="7" tint="0.59999389629810485"/>
      <name val="Calibri"/>
      <family val="2"/>
      <charset val="162"/>
      <scheme val="minor"/>
    </font>
    <font>
      <sz val="11"/>
      <color theme="2" tint="-0.74999237037263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vertAlign val="superscript"/>
      <sz val="11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sz val="11"/>
      <color theme="7"/>
      <name val="Calibri"/>
      <family val="2"/>
      <charset val="162"/>
      <scheme val="minor"/>
    </font>
    <font>
      <sz val="10"/>
      <color theme="7" tint="0.59999389629810485"/>
      <name val="Calibri"/>
      <family val="2"/>
      <charset val="16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left"/>
    </xf>
    <xf numFmtId="2" fontId="0" fillId="4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6" borderId="0" xfId="0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 indent="1"/>
      <protection hidden="1"/>
    </xf>
    <xf numFmtId="0" fontId="2" fillId="3" borderId="0" xfId="0" applyFont="1" applyFill="1" applyAlignment="1" applyProtection="1">
      <alignment horizontal="left" vertical="center" indent="1"/>
      <protection hidden="1"/>
    </xf>
    <xf numFmtId="2" fontId="4" fillId="5" borderId="0" xfId="0" applyNumberFormat="1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left"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left" vertical="center" indent="1"/>
      <protection hidden="1"/>
    </xf>
    <xf numFmtId="2" fontId="4" fillId="3" borderId="0" xfId="0" applyNumberFormat="1" applyFont="1" applyFill="1" applyAlignment="1" applyProtection="1">
      <alignment horizontal="left" vertical="center"/>
      <protection hidden="1"/>
    </xf>
    <xf numFmtId="2" fontId="4" fillId="5" borderId="0" xfId="0" applyNumberFormat="1" applyFont="1" applyFill="1" applyAlignment="1" applyProtection="1">
      <alignment horizontal="left" vertical="center" indent="1"/>
      <protection hidden="1"/>
    </xf>
    <xf numFmtId="164" fontId="4" fillId="3" borderId="0" xfId="0" applyNumberFormat="1" applyFont="1" applyFill="1" applyAlignment="1" applyProtection="1">
      <alignment horizontal="left" vertical="center" indent="1"/>
      <protection hidden="1"/>
    </xf>
    <xf numFmtId="0" fontId="5" fillId="3" borderId="0" xfId="0" applyFont="1" applyFill="1" applyAlignment="1" applyProtection="1">
      <alignment horizontal="left" vertical="center" indent="24"/>
      <protection hidden="1"/>
    </xf>
    <xf numFmtId="0" fontId="5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 applyProtection="1">
      <alignment horizontal="right" vertical="center"/>
      <protection hidden="1"/>
    </xf>
    <xf numFmtId="0" fontId="6" fillId="3" borderId="0" xfId="0" applyFont="1" applyFill="1" applyAlignment="1" applyProtection="1">
      <alignment horizontal="left" vertical="center" indent="1"/>
      <protection hidden="1"/>
    </xf>
    <xf numFmtId="0" fontId="0" fillId="3" borderId="0" xfId="0" applyFill="1" applyAlignment="1" applyProtection="1">
      <alignment horizontal="left" vertical="center" indent="1"/>
      <protection hidden="1"/>
    </xf>
    <xf numFmtId="2" fontId="0" fillId="3" borderId="0" xfId="0" applyNumberFormat="1" applyFill="1" applyAlignment="1" applyProtection="1">
      <alignment horizontal="left" vertical="center"/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 shrinkToFit="1"/>
      <protection hidden="1"/>
    </xf>
    <xf numFmtId="0" fontId="5" fillId="3" borderId="0" xfId="0" applyFont="1" applyFill="1" applyAlignment="1" applyProtection="1">
      <alignment horizontal="left" vertical="center" indent="24" shrinkToFit="1"/>
      <protection hidden="1"/>
    </xf>
    <xf numFmtId="0" fontId="0" fillId="4" borderId="0" xfId="0" applyFill="1" applyAlignment="1" applyProtection="1">
      <alignment horizontal="center" vertical="center"/>
      <protection locked="0"/>
    </xf>
    <xf numFmtId="2" fontId="0" fillId="5" borderId="0" xfId="0" applyNumberFormat="1" applyFill="1" applyAlignment="1" applyProtection="1">
      <alignment horizontal="center" vertical="center"/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 vertical="center" indent="1" shrinkToFit="1"/>
      <protection hidden="1"/>
    </xf>
    <xf numFmtId="0" fontId="0" fillId="3" borderId="0" xfId="0" applyFill="1" applyAlignment="1" applyProtection="1">
      <alignment horizontal="left" vertical="center"/>
      <protection hidden="1"/>
    </xf>
    <xf numFmtId="0" fontId="5" fillId="3" borderId="0" xfId="0" applyFont="1" applyFill="1" applyAlignment="1" applyProtection="1">
      <alignment horizontal="left" vertical="center"/>
      <protection hidden="1"/>
    </xf>
    <xf numFmtId="0" fontId="7" fillId="3" borderId="0" xfId="0" applyFont="1" applyFill="1" applyAlignment="1" applyProtection="1">
      <alignment horizontal="right" vertical="center"/>
      <protection hidden="1"/>
    </xf>
    <xf numFmtId="2" fontId="0" fillId="4" borderId="0" xfId="0" applyNumberFormat="1" applyFill="1" applyAlignment="1" applyProtection="1">
      <alignment horizontal="center" vertical="center"/>
      <protection locked="0" hidden="1"/>
    </xf>
    <xf numFmtId="0" fontId="0" fillId="3" borderId="0" xfId="0" applyFill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11" fillId="3" borderId="0" xfId="0" applyFont="1" applyFill="1" applyAlignment="1" applyProtection="1">
      <alignment horizontal="right" vertical="center"/>
      <protection hidden="1"/>
    </xf>
    <xf numFmtId="2" fontId="10" fillId="3" borderId="0" xfId="0" applyNumberFormat="1" applyFont="1" applyFill="1" applyAlignment="1" applyProtection="1">
      <alignment horizontal="center" vertical="center" wrapText="1"/>
      <protection hidden="1"/>
    </xf>
    <xf numFmtId="0" fontId="3" fillId="7" borderId="0" xfId="0" applyFont="1" applyFill="1" applyAlignment="1" applyProtection="1">
      <alignment horizontal="center" vertical="center"/>
      <protection locked="0" hidden="1"/>
    </xf>
    <xf numFmtId="0" fontId="0" fillId="3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</cellXfs>
  <cellStyles count="1">
    <cellStyle name="Normal" xfId="0" builtinId="0"/>
  </cellStyles>
  <dxfs count="40"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6" formatCode="#,##0.00\ &quot;ml&quot;"/>
    </dxf>
    <dxf>
      <numFmt numFmtId="167" formatCode="#,##0.00\ &quot;mm²&quot;"/>
    </dxf>
    <dxf>
      <numFmt numFmtId="168" formatCode="#,##0.00\ &quot;ad&quot;"/>
    </dxf>
    <dxf>
      <numFmt numFmtId="169" formatCode="#,##0.00\ &quot;kg&quot;"/>
    </dxf>
    <dxf>
      <numFmt numFmtId="166" formatCode="#,##0.00\ &quot;ml&quot;"/>
    </dxf>
    <dxf>
      <numFmt numFmtId="170" formatCode="&quot;Bir tüp : &quot;\ #,##0.00\ &quot;mt silikon çeker&quot;"/>
    </dxf>
    <dxf>
      <numFmt numFmtId="171" formatCode="@\ &quot;mm ebatlarına göre hesaplanmıştır.&quot;"/>
    </dxf>
    <dxf>
      <numFmt numFmtId="171" formatCode="@\ &quot;mm ebatlarına göre hesaplanmıştır.&quot;"/>
    </dxf>
    <dxf>
      <numFmt numFmtId="171" formatCode="@\ &quot;mm ebatlarına göre hesaplanmıştır.&quot;"/>
    </dxf>
    <dxf>
      <numFmt numFmtId="171" formatCode="@\ &quot;mm ebatlarına göre hesaplanmıştır.&quot;"/>
    </dxf>
    <dxf>
      <numFmt numFmtId="172" formatCode="@\ &quot;R1,5 mm ebatlarına göre hesaplanmıştır.&quot;"/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numFmt numFmtId="165" formatCode="#,##0.00\ &quot;mm&quot;"/>
    </dxf>
    <dxf>
      <numFmt numFmtId="14" formatCode="0.00%"/>
    </dxf>
    <dxf>
      <numFmt numFmtId="168" formatCode="#,##0.00\ &quot;ad&quot;"/>
    </dxf>
    <dxf>
      <numFmt numFmtId="168" formatCode="#,##0.00\ &quot;ad&quot;"/>
    </dxf>
    <dxf>
      <numFmt numFmtId="168" formatCode="#,##0.00\ &quot;ad&quot;"/>
    </dxf>
    <dxf>
      <numFmt numFmtId="173" formatCode="0.00\ &quot;adet&quot;"/>
    </dxf>
    <dxf>
      <numFmt numFmtId="174" formatCode="#,##0.00\ &quot;g/cm³&quot;"/>
    </dxf>
    <dxf>
      <numFmt numFmtId="175" formatCode="#,##0.00\ &quot;m&quot;"/>
    </dxf>
    <dxf>
      <numFmt numFmtId="174" formatCode="#,##0.00\ &quot;g/cm³&quot;"/>
    </dxf>
    <dxf>
      <numFmt numFmtId="174" formatCode="#,##0.00\ &quot;g/cm³&quot;"/>
    </dxf>
    <dxf>
      <numFmt numFmtId="174" formatCode="#,##0.00\ &quot;g/cm³&quot;"/>
    </dxf>
    <dxf>
      <numFmt numFmtId="168" formatCode="#,##0.00\ &quot;ad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6" formatCode="#,##0.00\ &quot;ml&quot;"/>
    </dxf>
    <dxf>
      <numFmt numFmtId="165" formatCode="#,##0.00\ &quot;mm&quot;"/>
    </dxf>
    <dxf>
      <numFmt numFmtId="167" formatCode="#,##0.00\ &quot;mm²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ctrlProps/ctrlProp1.xml><?xml version="1.0" encoding="utf-8"?>
<formControlPr xmlns="http://schemas.microsoft.com/office/spreadsheetml/2009/9/main" objectType="Radio" firstButton="1" fmlaLink="$A$30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352696</xdr:colOff>
      <xdr:row>1</xdr:row>
      <xdr:rowOff>198120</xdr:rowOff>
    </xdr:from>
    <xdr:to>
      <xdr:col>1</xdr:col>
      <xdr:colOff>2512696</xdr:colOff>
      <xdr:row>1</xdr:row>
      <xdr:rowOff>1820200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722ABE23-858E-BAF5-8E26-263D508CB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1867" y="2190206"/>
          <a:ext cx="2160000" cy="1622080"/>
        </a:xfrm>
        <a:prstGeom prst="rect">
          <a:avLst/>
        </a:prstGeom>
      </xdr:spPr>
    </xdr:pic>
    <xdr:clientData/>
  </xdr:twoCellAnchor>
  <xdr:twoCellAnchor editAs="oneCell">
    <xdr:from>
      <xdr:col>1</xdr:col>
      <xdr:colOff>373315</xdr:colOff>
      <xdr:row>2</xdr:row>
      <xdr:rowOff>179294</xdr:rowOff>
    </xdr:from>
    <xdr:to>
      <xdr:col>1</xdr:col>
      <xdr:colOff>2533315</xdr:colOff>
      <xdr:row>2</xdr:row>
      <xdr:rowOff>1777753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0E7B1F10-8F3E-148A-FF6C-984C239D8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52486" y="4163465"/>
          <a:ext cx="2160000" cy="1598459"/>
        </a:xfrm>
        <a:prstGeom prst="rect">
          <a:avLst/>
        </a:prstGeom>
      </xdr:spPr>
    </xdr:pic>
    <xdr:clientData/>
  </xdr:twoCellAnchor>
  <xdr:twoCellAnchor editAs="oneCell">
    <xdr:from>
      <xdr:col>1</xdr:col>
      <xdr:colOff>359228</xdr:colOff>
      <xdr:row>0</xdr:row>
      <xdr:rowOff>195942</xdr:rowOff>
    </xdr:from>
    <xdr:to>
      <xdr:col>1</xdr:col>
      <xdr:colOff>2519228</xdr:colOff>
      <xdr:row>0</xdr:row>
      <xdr:rowOff>1895852</xdr:rowOff>
    </xdr:to>
    <xdr:pic>
      <xdr:nvPicPr>
        <xdr:cNvPr id="8" name="Resim 7">
          <a:extLst>
            <a:ext uri="{FF2B5EF4-FFF2-40B4-BE49-F238E27FC236}">
              <a16:creationId xmlns:a16="http://schemas.microsoft.com/office/drawing/2014/main" id="{D5AEAF75-17C4-905A-A7A2-297A3D4AA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38399" y="195942"/>
          <a:ext cx="2160000" cy="169991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5</xdr:row>
      <xdr:rowOff>304800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EE806EB4-851E-7ECA-E661-EA078807D22E}"/>
            </a:ext>
          </a:extLst>
        </xdr:cNvPr>
        <xdr:cNvSpPr>
          <a:spLocks noChangeAspect="1" noChangeArrowheads="1"/>
        </xdr:cNvSpPr>
      </xdr:nvSpPr>
      <xdr:spPr bwMode="auto">
        <a:xfrm>
          <a:off x="9115425" y="9953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363683</xdr:colOff>
      <xdr:row>5</xdr:row>
      <xdr:rowOff>17317</xdr:rowOff>
    </xdr:from>
    <xdr:to>
      <xdr:col>1</xdr:col>
      <xdr:colOff>2424547</xdr:colOff>
      <xdr:row>5</xdr:row>
      <xdr:rowOff>1922318</xdr:rowOff>
    </xdr:to>
    <xdr:pic>
      <xdr:nvPicPr>
        <xdr:cNvPr id="10" name="Resim 9">
          <a:extLst>
            <a:ext uri="{FF2B5EF4-FFF2-40B4-BE49-F238E27FC236}">
              <a16:creationId xmlns:a16="http://schemas.microsoft.com/office/drawing/2014/main" id="{397E7540-16F8-987E-4215-D5D5C154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9910" y="9975272"/>
          <a:ext cx="2060864" cy="1905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0</xdr:rowOff>
    </xdr:from>
    <xdr:to>
      <xdr:col>11</xdr:col>
      <xdr:colOff>7621</xdr:colOff>
      <xdr:row>9</xdr:row>
      <xdr:rowOff>7621</xdr:rowOff>
    </xdr:to>
    <xdr:sp macro="" textlink="">
      <xdr:nvSpPr>
        <xdr:cNvPr id="83" name="Dikdörtgen: Köşeleri Yuvarlatılmış 82">
          <a:extLst>
            <a:ext uri="{FF2B5EF4-FFF2-40B4-BE49-F238E27FC236}">
              <a16:creationId xmlns:a16="http://schemas.microsoft.com/office/drawing/2014/main" id="{EACB4F8B-ED32-4358-A097-5BD7EC6BFE6E}"/>
            </a:ext>
          </a:extLst>
        </xdr:cNvPr>
        <xdr:cNvSpPr/>
      </xdr:nvSpPr>
      <xdr:spPr>
        <a:xfrm>
          <a:off x="11905129" y="1344706"/>
          <a:ext cx="1235786" cy="339315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10</xdr:col>
      <xdr:colOff>0</xdr:colOff>
      <xdr:row>10</xdr:row>
      <xdr:rowOff>0</xdr:rowOff>
    </xdr:from>
    <xdr:to>
      <xdr:col>11</xdr:col>
      <xdr:colOff>7621</xdr:colOff>
      <xdr:row>11</xdr:row>
      <xdr:rowOff>7621</xdr:rowOff>
    </xdr:to>
    <xdr:sp macro="" textlink="">
      <xdr:nvSpPr>
        <xdr:cNvPr id="87" name="Dikdörtgen: Köşeleri Yuvarlatılmış 86">
          <a:extLst>
            <a:ext uri="{FF2B5EF4-FFF2-40B4-BE49-F238E27FC236}">
              <a16:creationId xmlns:a16="http://schemas.microsoft.com/office/drawing/2014/main" id="{79631BD2-EAF1-4A22-BFF1-A5BB3B2E1F07}"/>
            </a:ext>
          </a:extLst>
        </xdr:cNvPr>
        <xdr:cNvSpPr/>
      </xdr:nvSpPr>
      <xdr:spPr>
        <a:xfrm>
          <a:off x="11905129" y="1775012"/>
          <a:ext cx="1235786" cy="339315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8965</xdr:colOff>
      <xdr:row>1</xdr:row>
      <xdr:rowOff>35859</xdr:rowOff>
    </xdr:from>
    <xdr:to>
      <xdr:col>17</xdr:col>
      <xdr:colOff>485641</xdr:colOff>
      <xdr:row>28</xdr:row>
      <xdr:rowOff>85724</xdr:rowOff>
    </xdr:to>
    <xdr:grpSp>
      <xdr:nvGrpSpPr>
        <xdr:cNvPr id="23" name="Grup 22">
          <a:extLst>
            <a:ext uri="{FF2B5EF4-FFF2-40B4-BE49-F238E27FC236}">
              <a16:creationId xmlns:a16="http://schemas.microsoft.com/office/drawing/2014/main" id="{4B46F5F1-CBF6-77F7-6B00-578CC3266CDE}"/>
            </a:ext>
          </a:extLst>
        </xdr:cNvPr>
        <xdr:cNvGrpSpPr/>
      </xdr:nvGrpSpPr>
      <xdr:grpSpPr>
        <a:xfrm>
          <a:off x="218515" y="216834"/>
          <a:ext cx="16126251" cy="5688665"/>
          <a:chOff x="322729" y="215153"/>
          <a:chExt cx="16618338" cy="5813871"/>
        </a:xfrm>
      </xdr:grpSpPr>
      <xdr:grpSp>
        <xdr:nvGrpSpPr>
          <xdr:cNvPr id="10" name="Grup 9">
            <a:extLst>
              <a:ext uri="{FF2B5EF4-FFF2-40B4-BE49-F238E27FC236}">
                <a16:creationId xmlns:a16="http://schemas.microsoft.com/office/drawing/2014/main" id="{948C4675-AC03-80FC-D5FB-77DA4DF1BAFA}"/>
              </a:ext>
            </a:extLst>
          </xdr:cNvPr>
          <xdr:cNvGrpSpPr/>
        </xdr:nvGrpSpPr>
        <xdr:grpSpPr>
          <a:xfrm>
            <a:off x="322729" y="215153"/>
            <a:ext cx="13144049" cy="5813871"/>
            <a:chOff x="322730" y="215153"/>
            <a:chExt cx="13144051" cy="5813872"/>
          </a:xfrm>
        </xdr:grpSpPr>
        <xdr:sp macro="" textlink="">
          <xdr:nvSpPr>
            <xdr:cNvPr id="54" name="Dikdörtgen: Köşeleri Yuvarlatılmış 53">
              <a:extLst>
                <a:ext uri="{FF2B5EF4-FFF2-40B4-BE49-F238E27FC236}">
                  <a16:creationId xmlns:a16="http://schemas.microsoft.com/office/drawing/2014/main" id="{E9A7949C-DD9E-4903-9096-9AF5F9E647D3}"/>
                </a:ext>
              </a:extLst>
            </xdr:cNvPr>
            <xdr:cNvSpPr/>
          </xdr:nvSpPr>
          <xdr:spPr>
            <a:xfrm>
              <a:off x="708212" y="1891553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5" name="Dikdörtgen: Köşeleri Yuvarlatılmış 54">
              <a:extLst>
                <a:ext uri="{FF2B5EF4-FFF2-40B4-BE49-F238E27FC236}">
                  <a16:creationId xmlns:a16="http://schemas.microsoft.com/office/drawing/2014/main" id="{9BD26328-26A1-48FA-9F3F-B9506C214642}"/>
                </a:ext>
              </a:extLst>
            </xdr:cNvPr>
            <xdr:cNvSpPr/>
          </xdr:nvSpPr>
          <xdr:spPr>
            <a:xfrm>
              <a:off x="708212" y="2321859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6" name="Dikdörtgen: Köşeleri Yuvarlatılmış 55">
              <a:extLst>
                <a:ext uri="{FF2B5EF4-FFF2-40B4-BE49-F238E27FC236}">
                  <a16:creationId xmlns:a16="http://schemas.microsoft.com/office/drawing/2014/main" id="{8D38002D-15FC-4BFB-94E0-90D448428877}"/>
                </a:ext>
              </a:extLst>
            </xdr:cNvPr>
            <xdr:cNvSpPr/>
          </xdr:nvSpPr>
          <xdr:spPr>
            <a:xfrm>
              <a:off x="708212" y="2752165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7" name="Dikdörtgen: Köşeleri Yuvarlatılmış 56">
              <a:extLst>
                <a:ext uri="{FF2B5EF4-FFF2-40B4-BE49-F238E27FC236}">
                  <a16:creationId xmlns:a16="http://schemas.microsoft.com/office/drawing/2014/main" id="{E49C76DF-E948-4E36-876B-0646CEC55F3A}"/>
                </a:ext>
              </a:extLst>
            </xdr:cNvPr>
            <xdr:cNvSpPr/>
          </xdr:nvSpPr>
          <xdr:spPr>
            <a:xfrm>
              <a:off x="708212" y="3182471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8" name="Dikdörtgen: Köşeleri Yuvarlatılmış 57">
              <a:extLst>
                <a:ext uri="{FF2B5EF4-FFF2-40B4-BE49-F238E27FC236}">
                  <a16:creationId xmlns:a16="http://schemas.microsoft.com/office/drawing/2014/main" id="{B4FCE94B-1772-4C3B-B39A-329C79D73DFC}"/>
                </a:ext>
              </a:extLst>
            </xdr:cNvPr>
            <xdr:cNvSpPr/>
          </xdr:nvSpPr>
          <xdr:spPr>
            <a:xfrm>
              <a:off x="708212" y="1461247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9" name="Dikdörtgen: Köşeleri Yuvarlatılmış 58">
              <a:extLst>
                <a:ext uri="{FF2B5EF4-FFF2-40B4-BE49-F238E27FC236}">
                  <a16:creationId xmlns:a16="http://schemas.microsoft.com/office/drawing/2014/main" id="{B1995467-4F63-4D34-A8F6-9FF48B85CBDD}"/>
                </a:ext>
              </a:extLst>
            </xdr:cNvPr>
            <xdr:cNvSpPr/>
          </xdr:nvSpPr>
          <xdr:spPr>
            <a:xfrm>
              <a:off x="4706471" y="1891553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0" name="Dikdörtgen: Köşeleri Yuvarlatılmış 59">
              <a:extLst>
                <a:ext uri="{FF2B5EF4-FFF2-40B4-BE49-F238E27FC236}">
                  <a16:creationId xmlns:a16="http://schemas.microsoft.com/office/drawing/2014/main" id="{CFC5FF7B-B237-4416-AE03-C5F1EFCFA961}"/>
                </a:ext>
              </a:extLst>
            </xdr:cNvPr>
            <xdr:cNvSpPr/>
          </xdr:nvSpPr>
          <xdr:spPr>
            <a:xfrm>
              <a:off x="4706471" y="1461247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1" name="Dikdörtgen: Köşeleri Yuvarlatılmış 60">
              <a:extLst>
                <a:ext uri="{FF2B5EF4-FFF2-40B4-BE49-F238E27FC236}">
                  <a16:creationId xmlns:a16="http://schemas.microsoft.com/office/drawing/2014/main" id="{44A73C18-FFC8-4D7C-88B6-8FBFFC00CE8D}"/>
                </a:ext>
              </a:extLst>
            </xdr:cNvPr>
            <xdr:cNvSpPr/>
          </xdr:nvSpPr>
          <xdr:spPr>
            <a:xfrm>
              <a:off x="4706471" y="2321859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2" name="Dikdörtgen: Köşeleri Yuvarlatılmış 61">
              <a:extLst>
                <a:ext uri="{FF2B5EF4-FFF2-40B4-BE49-F238E27FC236}">
                  <a16:creationId xmlns:a16="http://schemas.microsoft.com/office/drawing/2014/main" id="{7DE14FE4-CF25-4E9E-B584-DE0BE5ECBAFA}"/>
                </a:ext>
              </a:extLst>
            </xdr:cNvPr>
            <xdr:cNvSpPr/>
          </xdr:nvSpPr>
          <xdr:spPr>
            <a:xfrm>
              <a:off x="4706471" y="2752165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5" name="Dikdörtgen: Köşeleri Yuvarlatılmış 64">
              <a:extLst>
                <a:ext uri="{FF2B5EF4-FFF2-40B4-BE49-F238E27FC236}">
                  <a16:creationId xmlns:a16="http://schemas.microsoft.com/office/drawing/2014/main" id="{58B7B8FC-B2EF-4A39-84DB-014E2F1BDEBA}"/>
                </a:ext>
              </a:extLst>
            </xdr:cNvPr>
            <xdr:cNvSpPr/>
          </xdr:nvSpPr>
          <xdr:spPr>
            <a:xfrm>
              <a:off x="708212" y="3612776"/>
              <a:ext cx="3872753" cy="339315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1" name="Dikdörtgen: Köşeleri Yuvarlatılmış 80">
              <a:extLst>
                <a:ext uri="{FF2B5EF4-FFF2-40B4-BE49-F238E27FC236}">
                  <a16:creationId xmlns:a16="http://schemas.microsoft.com/office/drawing/2014/main" id="{0DD3B8A5-43A5-4BB6-8F3F-4B1FFB7BDFCF}"/>
                </a:ext>
              </a:extLst>
            </xdr:cNvPr>
            <xdr:cNvSpPr/>
          </xdr:nvSpPr>
          <xdr:spPr>
            <a:xfrm>
              <a:off x="726142" y="493059"/>
              <a:ext cx="3845858" cy="555812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2" name="Dikdörtgen: Köşeleri Yuvarlatılmış 81">
              <a:extLst>
                <a:ext uri="{FF2B5EF4-FFF2-40B4-BE49-F238E27FC236}">
                  <a16:creationId xmlns:a16="http://schemas.microsoft.com/office/drawing/2014/main" id="{9182AF9B-EC38-4C00-8CEA-D68719A8857A}"/>
                </a:ext>
              </a:extLst>
            </xdr:cNvPr>
            <xdr:cNvSpPr/>
          </xdr:nvSpPr>
          <xdr:spPr>
            <a:xfrm>
              <a:off x="7440706" y="1461247"/>
              <a:ext cx="3872753" cy="339315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5" name="Dikdörtgen: Köşeleri Yuvarlatılmış 84">
              <a:extLst>
                <a:ext uri="{FF2B5EF4-FFF2-40B4-BE49-F238E27FC236}">
                  <a16:creationId xmlns:a16="http://schemas.microsoft.com/office/drawing/2014/main" id="{898F41E4-4D08-4708-AD59-21AF98116E3E}"/>
                </a:ext>
              </a:extLst>
            </xdr:cNvPr>
            <xdr:cNvSpPr/>
          </xdr:nvSpPr>
          <xdr:spPr>
            <a:xfrm>
              <a:off x="7440706" y="1030941"/>
              <a:ext cx="560294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6" name="Dikdörtgen: Köşeleri Yuvarlatılmış 85">
              <a:extLst>
                <a:ext uri="{FF2B5EF4-FFF2-40B4-BE49-F238E27FC236}">
                  <a16:creationId xmlns:a16="http://schemas.microsoft.com/office/drawing/2014/main" id="{F4D2DBF8-49D7-4F69-9BB2-7FF8883B0647}"/>
                </a:ext>
              </a:extLst>
            </xdr:cNvPr>
            <xdr:cNvSpPr/>
          </xdr:nvSpPr>
          <xdr:spPr>
            <a:xfrm>
              <a:off x="7440706" y="1891553"/>
              <a:ext cx="3872753" cy="339315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$O$7">
          <xdr:nvSpPr>
            <xdr:cNvPr id="101" name="Dikdörtgen: Köşeleri Yuvarlatılmış 100">
              <a:extLst>
                <a:ext uri="{FF2B5EF4-FFF2-40B4-BE49-F238E27FC236}">
                  <a16:creationId xmlns:a16="http://schemas.microsoft.com/office/drawing/2014/main" id="{F13CD31E-5BA4-409E-838E-535A0309FF4C}"/>
                </a:ext>
              </a:extLst>
            </xdr:cNvPr>
            <xdr:cNvSpPr/>
          </xdr:nvSpPr>
          <xdr:spPr>
            <a:xfrm>
              <a:off x="9529483" y="2796986"/>
              <a:ext cx="3523129" cy="290679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73676A6B-42AB-4306-B2EE-2A96A679A301}" type="TxLink">
                <a:rPr lang="en-US" sz="1100" b="1" i="0" u="none" strike="noStrike">
                  <a:solidFill>
                    <a:schemeClr val="accent4">
                      <a:lumMod val="40000"/>
                      <a:lumOff val="60000"/>
                    </a:schemeClr>
                  </a:solidFill>
                  <a:latin typeface="Calibri"/>
                  <a:cs typeface="Calibri"/>
                </a:rPr>
                <a:pPr algn="ctr"/>
                <a:t>MATERYAL</a:t>
              </a:fld>
              <a:endParaRPr lang="tr-TR" sz="1100" b="1">
                <a:solidFill>
                  <a:schemeClr val="accent4">
                    <a:lumMod val="40000"/>
                    <a:lumOff val="60000"/>
                  </a:schemeClr>
                </a:solidFill>
              </a:endParaRPr>
            </a:p>
          </xdr:txBody>
        </xdr:sp>
        <xdr:sp macro="" textlink="">
          <xdr:nvSpPr>
            <xdr:cNvPr id="102" name="Dikdörtgen: Köşeleri Yuvarlatılmış 101">
              <a:extLst>
                <a:ext uri="{FF2B5EF4-FFF2-40B4-BE49-F238E27FC236}">
                  <a16:creationId xmlns:a16="http://schemas.microsoft.com/office/drawing/2014/main" id="{E7462F8F-EC02-40A5-9DCA-789E5B59BB45}"/>
                </a:ext>
              </a:extLst>
            </xdr:cNvPr>
            <xdr:cNvSpPr/>
          </xdr:nvSpPr>
          <xdr:spPr>
            <a:xfrm>
              <a:off x="11438965" y="3182471"/>
              <a:ext cx="1612303" cy="339314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3" name="Dikdörtgen: Köşeleri Yuvarlatılmış 102">
              <a:extLst>
                <a:ext uri="{FF2B5EF4-FFF2-40B4-BE49-F238E27FC236}">
                  <a16:creationId xmlns:a16="http://schemas.microsoft.com/office/drawing/2014/main" id="{F06999ED-EEBA-4D2F-91EE-C1150EDAFB3E}"/>
                </a:ext>
              </a:extLst>
            </xdr:cNvPr>
            <xdr:cNvSpPr/>
          </xdr:nvSpPr>
          <xdr:spPr>
            <a:xfrm>
              <a:off x="11438965" y="3612776"/>
              <a:ext cx="1612303" cy="339316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5" name="Dikdörtgen: Köşeleri Yuvarlatılmış 104">
              <a:extLst>
                <a:ext uri="{FF2B5EF4-FFF2-40B4-BE49-F238E27FC236}">
                  <a16:creationId xmlns:a16="http://schemas.microsoft.com/office/drawing/2014/main" id="{A5E13DA3-CF91-454D-A7BE-50D7E1DF7CC6}"/>
                </a:ext>
              </a:extLst>
            </xdr:cNvPr>
            <xdr:cNvSpPr/>
          </xdr:nvSpPr>
          <xdr:spPr>
            <a:xfrm>
              <a:off x="11438965" y="4043082"/>
              <a:ext cx="1612303" cy="339315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6" name="Dikdörtgen: Köşeleri Yuvarlatılmış 105">
              <a:extLst>
                <a:ext uri="{FF2B5EF4-FFF2-40B4-BE49-F238E27FC236}">
                  <a16:creationId xmlns:a16="http://schemas.microsoft.com/office/drawing/2014/main" id="{B2540A6A-54B3-4D33-A2C1-B166AF599BF6}"/>
                </a:ext>
              </a:extLst>
            </xdr:cNvPr>
            <xdr:cNvSpPr/>
          </xdr:nvSpPr>
          <xdr:spPr>
            <a:xfrm>
              <a:off x="9520513" y="3182471"/>
              <a:ext cx="1792944" cy="339314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7" name="Dikdörtgen: Köşeleri Yuvarlatılmış 106">
              <a:extLst>
                <a:ext uri="{FF2B5EF4-FFF2-40B4-BE49-F238E27FC236}">
                  <a16:creationId xmlns:a16="http://schemas.microsoft.com/office/drawing/2014/main" id="{690E9FD0-2C4A-4CBA-A799-FCAEC1CA1C95}"/>
                </a:ext>
              </a:extLst>
            </xdr:cNvPr>
            <xdr:cNvSpPr/>
          </xdr:nvSpPr>
          <xdr:spPr>
            <a:xfrm>
              <a:off x="9529486" y="3612776"/>
              <a:ext cx="1792944" cy="339316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8" name="Dikdörtgen: Köşeleri Yuvarlatılmış 107">
              <a:extLst>
                <a:ext uri="{FF2B5EF4-FFF2-40B4-BE49-F238E27FC236}">
                  <a16:creationId xmlns:a16="http://schemas.microsoft.com/office/drawing/2014/main" id="{9BC762AB-A381-4CE8-8E1C-9931C6D8D5F9}"/>
                </a:ext>
              </a:extLst>
            </xdr:cNvPr>
            <xdr:cNvSpPr/>
          </xdr:nvSpPr>
          <xdr:spPr>
            <a:xfrm>
              <a:off x="9529486" y="4043082"/>
              <a:ext cx="1792944" cy="339315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$P$13">
          <xdr:nvSpPr>
            <xdr:cNvPr id="111" name="Dikdörtgen: Köşeleri Yuvarlatılmış 110">
              <a:extLst>
                <a:ext uri="{FF2B5EF4-FFF2-40B4-BE49-F238E27FC236}">
                  <a16:creationId xmlns:a16="http://schemas.microsoft.com/office/drawing/2014/main" id="{1D87C3FD-5246-43CE-977A-C7046647EC2C}"/>
                </a:ext>
              </a:extLst>
            </xdr:cNvPr>
            <xdr:cNvSpPr/>
          </xdr:nvSpPr>
          <xdr:spPr>
            <a:xfrm>
              <a:off x="6929717" y="3182467"/>
              <a:ext cx="1192305" cy="376519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C4528A8A-EA4E-4984-B1DD-CAF4A0FABBC5}" type="TxLink">
                <a:rPr lang="en-US" sz="1100" b="0" i="0" u="none" strike="noStrike">
                  <a:solidFill>
                    <a:schemeClr val="accent4">
                      <a:lumMod val="40000"/>
                      <a:lumOff val="60000"/>
                    </a:schemeClr>
                  </a:solidFill>
                  <a:latin typeface="Calibri"/>
                  <a:cs typeface="Calibri"/>
                </a:rPr>
                <a:pPr algn="ctr"/>
                <a:t>Materyal Seç</a:t>
              </a:fld>
              <a:endParaRPr lang="tr-TR" sz="1100">
                <a:solidFill>
                  <a:schemeClr val="accent4">
                    <a:lumMod val="40000"/>
                    <a:lumOff val="60000"/>
                  </a:schemeClr>
                </a:solidFill>
              </a:endParaRPr>
            </a:p>
          </xdr:txBody>
        </xdr:sp>
        <xdr:cxnSp macro="">
          <xdr:nvCxnSpPr>
            <xdr:cNvPr id="113" name="Bağlayıcı: Dirsek 112">
              <a:extLst>
                <a:ext uri="{FF2B5EF4-FFF2-40B4-BE49-F238E27FC236}">
                  <a16:creationId xmlns:a16="http://schemas.microsoft.com/office/drawing/2014/main" id="{93468DBB-10D8-C072-626A-FE8CA77ED7FD}"/>
                </a:ext>
              </a:extLst>
            </xdr:cNvPr>
            <xdr:cNvCxnSpPr/>
          </xdr:nvCxnSpPr>
          <xdr:spPr>
            <a:xfrm>
              <a:off x="6338048" y="2904565"/>
              <a:ext cx="466163" cy="439271"/>
            </a:xfrm>
            <a:prstGeom prst="bentConnector3">
              <a:avLst/>
            </a:prstGeom>
            <a:ln w="28575">
              <a:solidFill>
                <a:sysClr val="windowText" lastClr="000000"/>
              </a:solidFill>
              <a:headEnd type="triangle"/>
              <a:tailEnd type="triangle"/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50800" dist="38100" dir="5400000" algn="t" rotWithShape="0">
                <a:prstClr val="black">
                  <a:alpha val="40000"/>
                </a:prstClr>
              </a:outerShdw>
            </a:effectLst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17" name="Dikdörtgen: Köşeleri Yuvarlatılmış 116">
              <a:extLst>
                <a:ext uri="{FF2B5EF4-FFF2-40B4-BE49-F238E27FC236}">
                  <a16:creationId xmlns:a16="http://schemas.microsoft.com/office/drawing/2014/main" id="{90FADC02-7B2C-4F60-A782-E83776FCF04F}"/>
                </a:ext>
              </a:extLst>
            </xdr:cNvPr>
            <xdr:cNvSpPr/>
          </xdr:nvSpPr>
          <xdr:spPr>
            <a:xfrm>
              <a:off x="5307101" y="448234"/>
              <a:ext cx="1972236" cy="331696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tr-TR" sz="1100" b="1">
                  <a:solidFill>
                    <a:schemeClr val="accent4">
                      <a:lumMod val="40000"/>
                      <a:lumOff val="60000"/>
                    </a:schemeClr>
                  </a:solidFill>
                </a:rPr>
                <a:t>HESAPLAMA</a:t>
              </a:r>
              <a:r>
                <a:rPr lang="tr-TR" sz="1100" b="1" baseline="0">
                  <a:solidFill>
                    <a:schemeClr val="accent4">
                      <a:lumMod val="40000"/>
                      <a:lumOff val="60000"/>
                    </a:schemeClr>
                  </a:solidFill>
                </a:rPr>
                <a:t> TÜRÜNÜ SEÇİN</a:t>
              </a:r>
              <a:endParaRPr lang="en-US" sz="1100" b="1">
                <a:solidFill>
                  <a:schemeClr val="accent4">
                    <a:lumMod val="40000"/>
                    <a:lumOff val="60000"/>
                  </a:schemeClr>
                </a:solidFill>
              </a:endParaRPr>
            </a:p>
          </xdr:txBody>
        </xdr:sp>
        <xdr:cxnSp macro="">
          <xdr:nvCxnSpPr>
            <xdr:cNvPr id="118" name="Bağlayıcı: Dirsek 117">
              <a:extLst>
                <a:ext uri="{FF2B5EF4-FFF2-40B4-BE49-F238E27FC236}">
                  <a16:creationId xmlns:a16="http://schemas.microsoft.com/office/drawing/2014/main" id="{5BC301B5-DA34-4DA7-ABBC-AB1EB429A17C}"/>
                </a:ext>
              </a:extLst>
            </xdr:cNvPr>
            <xdr:cNvCxnSpPr/>
          </xdr:nvCxnSpPr>
          <xdr:spPr>
            <a:xfrm flipV="1">
              <a:off x="4724399" y="618565"/>
              <a:ext cx="493060" cy="152399"/>
            </a:xfrm>
            <a:prstGeom prst="bentConnector3">
              <a:avLst>
                <a:gd name="adj1" fmla="val 50000"/>
              </a:avLst>
            </a:prstGeom>
            <a:ln w="28575">
              <a:solidFill>
                <a:sysClr val="windowText" lastClr="000000"/>
              </a:solidFill>
              <a:headEnd type="triangle"/>
              <a:tailEnd type="triangle"/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50800" dist="38100" dir="5400000" algn="t" rotWithShape="0">
                <a:prstClr val="black">
                  <a:alpha val="40000"/>
                </a:prstClr>
              </a:outerShdw>
            </a:effectLst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" name="Dikdörtgen 1">
              <a:extLst>
                <a:ext uri="{FF2B5EF4-FFF2-40B4-BE49-F238E27FC236}">
                  <a16:creationId xmlns:a16="http://schemas.microsoft.com/office/drawing/2014/main" id="{D752EB6C-7DDB-C1B2-EEF9-47670072F4E5}"/>
                </a:ext>
              </a:extLst>
            </xdr:cNvPr>
            <xdr:cNvSpPr/>
          </xdr:nvSpPr>
          <xdr:spPr>
            <a:xfrm>
              <a:off x="322730" y="215153"/>
              <a:ext cx="13144051" cy="5813872"/>
            </a:xfrm>
            <a:prstGeom prst="rect">
              <a:avLst/>
            </a:prstGeom>
            <a:noFill/>
            <a:ln w="7620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107950" dist="12700" dir="5400000" algn="ctr">
                <a:srgbClr val="000000"/>
              </a:outerShdw>
            </a:effectLst>
            <a:scene3d>
              <a:camera prst="orthographicFront">
                <a:rot lat="0" lon="0" rev="0"/>
              </a:camera>
              <a:lightRig rig="soft" dir="t">
                <a:rot lat="0" lon="0" rev="0"/>
              </a:lightRig>
            </a:scene3d>
            <a:sp3d contourW="44450" prstMaterial="matte">
              <a:bevelT w="63500" h="63500" prst="artDeco"/>
              <a:contourClr>
                <a:srgbClr val="FFFFFF"/>
              </a:contourClr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3" name="Dikdörtgen: Köşeleri Yuvarlatılmış 2">
              <a:extLst>
                <a:ext uri="{FF2B5EF4-FFF2-40B4-BE49-F238E27FC236}">
                  <a16:creationId xmlns:a16="http://schemas.microsoft.com/office/drawing/2014/main" id="{915257A8-181A-4B31-8E3C-7A9261D17F42}"/>
                </a:ext>
              </a:extLst>
            </xdr:cNvPr>
            <xdr:cNvSpPr/>
          </xdr:nvSpPr>
          <xdr:spPr>
            <a:xfrm>
              <a:off x="4706471" y="3182471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4" name="Dikdörtgen: Köşeleri Yuvarlatılmış 3">
              <a:extLst>
                <a:ext uri="{FF2B5EF4-FFF2-40B4-BE49-F238E27FC236}">
                  <a16:creationId xmlns:a16="http://schemas.microsoft.com/office/drawing/2014/main" id="{BA9FB817-8B0D-44B9-BBE1-F5E4DABE009A}"/>
                </a:ext>
              </a:extLst>
            </xdr:cNvPr>
            <xdr:cNvSpPr/>
          </xdr:nvSpPr>
          <xdr:spPr>
            <a:xfrm>
              <a:off x="4706471" y="3612776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" name="Dikdörtgen: Köşeleri Yuvarlatılmış 4">
              <a:extLst>
                <a:ext uri="{FF2B5EF4-FFF2-40B4-BE49-F238E27FC236}">
                  <a16:creationId xmlns:a16="http://schemas.microsoft.com/office/drawing/2014/main" id="{C24B5431-62DC-44A7-A8F5-842C05B04C5B}"/>
                </a:ext>
              </a:extLst>
            </xdr:cNvPr>
            <xdr:cNvSpPr/>
          </xdr:nvSpPr>
          <xdr:spPr>
            <a:xfrm>
              <a:off x="7440706" y="2321859"/>
              <a:ext cx="560294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" name="Dikdörtgen: Köşeleri Yuvarlatılmış 7">
              <a:extLst>
                <a:ext uri="{FF2B5EF4-FFF2-40B4-BE49-F238E27FC236}">
                  <a16:creationId xmlns:a16="http://schemas.microsoft.com/office/drawing/2014/main" id="{A24C013C-F958-4F27-AFFF-FC679C7F63F5}"/>
                </a:ext>
              </a:extLst>
            </xdr:cNvPr>
            <xdr:cNvSpPr/>
          </xdr:nvSpPr>
          <xdr:spPr>
            <a:xfrm>
              <a:off x="9261842" y="344142"/>
              <a:ext cx="4034117" cy="233080"/>
            </a:xfrm>
            <a:prstGeom prst="roundRect">
              <a:avLst/>
            </a:prstGeom>
            <a:noFill/>
            <a:ln w="1270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tr-TR" sz="800"/>
                <a:t>Şadi</a:t>
              </a:r>
              <a:r>
                <a:rPr lang="tr-TR" sz="800" baseline="0"/>
                <a:t> ERGEN </a:t>
              </a:r>
              <a:r>
                <a:rPr lang="tr-TR" sz="900" baseline="0"/>
                <a:t>- AĞIRLIK VE SİLİKON HESAPLAMA ARACI v1 - sadiergenb@gmail.com</a:t>
              </a:r>
              <a:endParaRPr lang="tr-TR" sz="900"/>
            </a:p>
          </xdr:txBody>
        </xdr:sp>
      </xdr:grpSp>
      <mc:AlternateContent xmlns:mc="http://schemas.openxmlformats.org/markup-compatibility/2006" xmlns:a14="http://schemas.microsoft.com/office/drawing/2010/main">
        <mc:Choice Requires="a14">
          <xdr:pic>
            <xdr:nvPicPr>
              <xdr:cNvPr id="22" name="Resim 21">
                <a:extLst>
                  <a:ext uri="{FF2B5EF4-FFF2-40B4-BE49-F238E27FC236}">
                    <a16:creationId xmlns:a16="http://schemas.microsoft.com/office/drawing/2014/main" id="{4A4048BB-8EB4-4F65-AB27-C86D3A47A370}"/>
                  </a:ext>
                </a:extLst>
              </xdr:cNvPr>
              <xdr:cNvPicPr>
                <a:picLocks noChangeAspect="1"/>
                <a:extLst>
                  <a:ext uri="{84589F7E-364E-4C9E-8A38-B11213B215E9}">
                    <a14:cameraTool cellRange="resim_bul" spid="_x0000_s4480"/>
                  </a:ext>
                </a:extLst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13737191" y="1461836"/>
                <a:ext cx="3203876" cy="2348754"/>
              </a:xfrm>
              <a:prstGeom prst="rect">
                <a:avLst/>
              </a:prstGeom>
            </xdr:spPr>
          </xdr:pic>
        </mc:Choice>
        <mc:Fallback xmlns=""/>
      </mc:AlternateContent>
    </xdr:grpSp>
    <xdr:clientData/>
  </xdr:twoCellAnchor>
  <xdr:twoCellAnchor>
    <xdr:from>
      <xdr:col>12</xdr:col>
      <xdr:colOff>123265</xdr:colOff>
      <xdr:row>1</xdr:row>
      <xdr:rowOff>22410</xdr:rowOff>
    </xdr:from>
    <xdr:to>
      <xdr:col>18</xdr:col>
      <xdr:colOff>78441</xdr:colOff>
      <xdr:row>28</xdr:row>
      <xdr:rowOff>95250</xdr:rowOff>
    </xdr:to>
    <xdr:sp macro="" textlink="">
      <xdr:nvSpPr>
        <xdr:cNvPr id="9" name="Dikdörtgen 8">
          <a:extLst>
            <a:ext uri="{FF2B5EF4-FFF2-40B4-BE49-F238E27FC236}">
              <a16:creationId xmlns:a16="http://schemas.microsoft.com/office/drawing/2014/main" id="{8F116643-0D9F-42E2-8533-FB6303B67ADB}"/>
            </a:ext>
          </a:extLst>
        </xdr:cNvPr>
        <xdr:cNvSpPr/>
      </xdr:nvSpPr>
      <xdr:spPr>
        <a:xfrm>
          <a:off x="13410640" y="203385"/>
          <a:ext cx="3431801" cy="5711640"/>
        </a:xfrm>
        <a:prstGeom prst="rect">
          <a:avLst/>
        </a:prstGeom>
        <a:noFill/>
        <a:ln w="7620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12</xdr:col>
      <xdr:colOff>438150</xdr:colOff>
      <xdr:row>7</xdr:row>
      <xdr:rowOff>9525</xdr:rowOff>
    </xdr:from>
    <xdr:to>
      <xdr:col>17</xdr:col>
      <xdr:colOff>380999</xdr:colOff>
      <xdr:row>18</xdr:row>
      <xdr:rowOff>171450</xdr:rowOff>
    </xdr:to>
    <xdr:sp macro="" textlink="">
      <xdr:nvSpPr>
        <xdr:cNvPr id="4352" name="AutoShape 256">
          <a:extLst>
            <a:ext uri="{FF2B5EF4-FFF2-40B4-BE49-F238E27FC236}">
              <a16:creationId xmlns:a16="http://schemas.microsoft.com/office/drawing/2014/main" id="{B42273B8-2D76-0C88-4939-FC7202AF2C5D}"/>
            </a:ext>
          </a:extLst>
        </xdr:cNvPr>
        <xdr:cNvSpPr>
          <a:spLocks noChangeAspect="1" noChangeArrowheads="1"/>
        </xdr:cNvSpPr>
      </xdr:nvSpPr>
      <xdr:spPr bwMode="auto">
        <a:xfrm>
          <a:off x="13725525" y="1371600"/>
          <a:ext cx="2828925" cy="235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14460</xdr:colOff>
      <xdr:row>23</xdr:row>
      <xdr:rowOff>3916</xdr:rowOff>
    </xdr:from>
    <xdr:to>
      <xdr:col>11</xdr:col>
      <xdr:colOff>20805</xdr:colOff>
      <xdr:row>24</xdr:row>
      <xdr:rowOff>7466</xdr:rowOff>
    </xdr:to>
    <xdr:sp macro="" textlink="">
      <xdr:nvSpPr>
        <xdr:cNvPr id="11" name="Dikdörtgen: Köşeleri Yuvarlatılmış 10">
          <a:extLst>
            <a:ext uri="{FF2B5EF4-FFF2-40B4-BE49-F238E27FC236}">
              <a16:creationId xmlns:a16="http://schemas.microsoft.com/office/drawing/2014/main" id="{5A6CE6FF-5CD1-4457-A2AD-F201EF6AA1B6}"/>
            </a:ext>
          </a:extLst>
        </xdr:cNvPr>
        <xdr:cNvSpPr/>
      </xdr:nvSpPr>
      <xdr:spPr>
        <a:xfrm>
          <a:off x="11320635" y="4661641"/>
          <a:ext cx="1568445" cy="3274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8</xdr:col>
      <xdr:colOff>2039466</xdr:colOff>
      <xdr:row>23</xdr:row>
      <xdr:rowOff>3916</xdr:rowOff>
    </xdr:from>
    <xdr:to>
      <xdr:col>9</xdr:col>
      <xdr:colOff>13478</xdr:colOff>
      <xdr:row>24</xdr:row>
      <xdr:rowOff>7466</xdr:rowOff>
    </xdr:to>
    <xdr:sp macro="" textlink="">
      <xdr:nvSpPr>
        <xdr:cNvPr id="12" name="Dikdörtgen: Köşeleri Yuvarlatılmış 11">
          <a:extLst>
            <a:ext uri="{FF2B5EF4-FFF2-40B4-BE49-F238E27FC236}">
              <a16:creationId xmlns:a16="http://schemas.microsoft.com/office/drawing/2014/main" id="{7F29C36F-7E66-4141-B1DF-F15B019CE24F}"/>
            </a:ext>
          </a:extLst>
        </xdr:cNvPr>
        <xdr:cNvSpPr/>
      </xdr:nvSpPr>
      <xdr:spPr>
        <a:xfrm>
          <a:off x="9468966" y="4661641"/>
          <a:ext cx="1736387" cy="3274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38100</xdr:rowOff>
        </xdr:from>
        <xdr:to>
          <xdr:col>7</xdr:col>
          <xdr:colOff>38100</xdr:colOff>
          <xdr:row>21</xdr:row>
          <xdr:rowOff>257175</xdr:rowOff>
        </xdr:to>
        <xdr:sp macro="" textlink="">
          <xdr:nvSpPr>
            <xdr:cNvPr id="4390" name="Option Button 294" hidden="1">
              <a:extLst>
                <a:ext uri="{63B3BB69-23CF-44E3-9099-C40C66FF867C}">
                  <a14:compatExt spid="_x0000_s4390"/>
                </a:ext>
                <a:ext uri="{FF2B5EF4-FFF2-40B4-BE49-F238E27FC236}">
                  <a16:creationId xmlns:a16="http://schemas.microsoft.com/office/drawing/2014/main" id="{00000000-0008-0000-0200-00002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38100</xdr:rowOff>
        </xdr:from>
        <xdr:to>
          <xdr:col>7</xdr:col>
          <xdr:colOff>38100</xdr:colOff>
          <xdr:row>23</xdr:row>
          <xdr:rowOff>257175</xdr:rowOff>
        </xdr:to>
        <xdr:sp macro="" textlink="">
          <xdr:nvSpPr>
            <xdr:cNvPr id="4391" name="Option Button 295" hidden="1">
              <a:extLst>
                <a:ext uri="{63B3BB69-23CF-44E3-9099-C40C66FF867C}">
                  <a14:compatExt spid="_x0000_s4391"/>
                </a:ext>
                <a:ext uri="{FF2B5EF4-FFF2-40B4-BE49-F238E27FC236}">
                  <a16:creationId xmlns:a16="http://schemas.microsoft.com/office/drawing/2014/main" id="{00000000-0008-0000-0200-00002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25</xdr:row>
          <xdr:rowOff>38100</xdr:rowOff>
        </xdr:from>
        <xdr:to>
          <xdr:col>7</xdr:col>
          <xdr:colOff>38100</xdr:colOff>
          <xdr:row>25</xdr:row>
          <xdr:rowOff>257175</xdr:rowOff>
        </xdr:to>
        <xdr:sp macro="" textlink="">
          <xdr:nvSpPr>
            <xdr:cNvPr id="4393" name="Option Button 297" hidden="1">
              <a:extLst>
                <a:ext uri="{63B3BB69-23CF-44E3-9099-C40C66FF867C}">
                  <a14:compatExt spid="_x0000_s4393"/>
                </a:ext>
                <a:ext uri="{FF2B5EF4-FFF2-40B4-BE49-F238E27FC236}">
                  <a16:creationId xmlns:a16="http://schemas.microsoft.com/office/drawing/2014/main" id="{00000000-0008-0000-0200-00002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27</xdr:row>
          <xdr:rowOff>38100</xdr:rowOff>
        </xdr:from>
        <xdr:to>
          <xdr:col>7</xdr:col>
          <xdr:colOff>38100</xdr:colOff>
          <xdr:row>27</xdr:row>
          <xdr:rowOff>257175</xdr:rowOff>
        </xdr:to>
        <xdr:sp macro="" textlink="">
          <xdr:nvSpPr>
            <xdr:cNvPr id="4408" name="Option Button 312" hidden="1">
              <a:extLst>
                <a:ext uri="{63B3BB69-23CF-44E3-9099-C40C66FF867C}">
                  <a14:compatExt spid="_x0000_s4408"/>
                </a:ext>
                <a:ext uri="{FF2B5EF4-FFF2-40B4-BE49-F238E27FC236}">
                  <a16:creationId xmlns:a16="http://schemas.microsoft.com/office/drawing/2014/main" id="{00000000-0008-0000-0200-00003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579120</xdr:colOff>
      <xdr:row>3</xdr:row>
      <xdr:rowOff>167640</xdr:rowOff>
    </xdr:from>
    <xdr:to>
      <xdr:col>10</xdr:col>
      <xdr:colOff>30479</xdr:colOff>
      <xdr:row>7</xdr:row>
      <xdr:rowOff>15240</xdr:rowOff>
    </xdr:to>
    <xdr:sp macro="" textlink="">
      <xdr:nvSpPr>
        <xdr:cNvPr id="2" name="Dikdörtgen: Köşeleri Yuvarlatılmış 1">
          <a:extLst>
            <a:ext uri="{FF2B5EF4-FFF2-40B4-BE49-F238E27FC236}">
              <a16:creationId xmlns:a16="http://schemas.microsoft.com/office/drawing/2014/main" id="{D6A7029D-53CB-4B24-AC18-41A79B27F806}"/>
            </a:ext>
          </a:extLst>
        </xdr:cNvPr>
        <xdr:cNvSpPr/>
      </xdr:nvSpPr>
      <xdr:spPr>
        <a:xfrm>
          <a:off x="960120" y="701040"/>
          <a:ext cx="1295399" cy="670560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8</xdr:col>
      <xdr:colOff>579120</xdr:colOff>
      <xdr:row>18</xdr:row>
      <xdr:rowOff>160020</xdr:rowOff>
    </xdr:from>
    <xdr:to>
      <xdr:col>10</xdr:col>
      <xdr:colOff>30479</xdr:colOff>
      <xdr:row>22</xdr:row>
      <xdr:rowOff>30480</xdr:rowOff>
    </xdr:to>
    <xdr:sp macro="" textlink="">
      <xdr:nvSpPr>
        <xdr:cNvPr id="4" name="Dikdörtgen: Köşeleri Yuvarlatılmış 3">
          <a:extLst>
            <a:ext uri="{FF2B5EF4-FFF2-40B4-BE49-F238E27FC236}">
              <a16:creationId xmlns:a16="http://schemas.microsoft.com/office/drawing/2014/main" id="{756F5982-2740-4543-A853-5BF74EC0990B}"/>
            </a:ext>
          </a:extLst>
        </xdr:cNvPr>
        <xdr:cNvSpPr/>
      </xdr:nvSpPr>
      <xdr:spPr>
        <a:xfrm>
          <a:off x="960120" y="1927860"/>
          <a:ext cx="1295399" cy="693420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12</xdr:col>
      <xdr:colOff>7620</xdr:colOff>
      <xdr:row>5</xdr:row>
      <xdr:rowOff>26894</xdr:rowOff>
    </xdr:to>
    <xdr:sp macro="" textlink="">
      <xdr:nvSpPr>
        <xdr:cNvPr id="5" name="Dikdörtgen: Köşeleri Yuvarlatılmış 4">
          <a:extLst>
            <a:ext uri="{FF2B5EF4-FFF2-40B4-BE49-F238E27FC236}">
              <a16:creationId xmlns:a16="http://schemas.microsoft.com/office/drawing/2014/main" id="{509D29C1-ADDF-4B2B-B285-E49AFEE40B6D}"/>
            </a:ext>
          </a:extLst>
        </xdr:cNvPr>
        <xdr:cNvSpPr/>
      </xdr:nvSpPr>
      <xdr:spPr>
        <a:xfrm>
          <a:off x="2781300" y="7391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6</xdr:row>
      <xdr:rowOff>0</xdr:rowOff>
    </xdr:from>
    <xdr:to>
      <xdr:col>12</xdr:col>
      <xdr:colOff>7620</xdr:colOff>
      <xdr:row>7</xdr:row>
      <xdr:rowOff>26894</xdr:rowOff>
    </xdr:to>
    <xdr:sp macro="" textlink="">
      <xdr:nvSpPr>
        <xdr:cNvPr id="6" name="Dikdörtgen: Köşeleri Yuvarlatılmış 5">
          <a:extLst>
            <a:ext uri="{FF2B5EF4-FFF2-40B4-BE49-F238E27FC236}">
              <a16:creationId xmlns:a16="http://schemas.microsoft.com/office/drawing/2014/main" id="{BA1B9590-4AA0-47B0-84D8-BAC71C5BBA13}"/>
            </a:ext>
          </a:extLst>
        </xdr:cNvPr>
        <xdr:cNvSpPr/>
      </xdr:nvSpPr>
      <xdr:spPr>
        <a:xfrm>
          <a:off x="2781300" y="117348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19</xdr:row>
      <xdr:rowOff>0</xdr:rowOff>
    </xdr:from>
    <xdr:to>
      <xdr:col>12</xdr:col>
      <xdr:colOff>7620</xdr:colOff>
      <xdr:row>20</xdr:row>
      <xdr:rowOff>26894</xdr:rowOff>
    </xdr:to>
    <xdr:sp macro="" textlink="">
      <xdr:nvSpPr>
        <xdr:cNvPr id="7" name="Dikdörtgen: Köşeleri Yuvarlatılmış 6">
          <a:extLst>
            <a:ext uri="{FF2B5EF4-FFF2-40B4-BE49-F238E27FC236}">
              <a16:creationId xmlns:a16="http://schemas.microsoft.com/office/drawing/2014/main" id="{28155F6E-CDFD-4099-9472-DEE2C7EAD65E}"/>
            </a:ext>
          </a:extLst>
        </xdr:cNvPr>
        <xdr:cNvSpPr/>
      </xdr:nvSpPr>
      <xdr:spPr>
        <a:xfrm>
          <a:off x="2781300" y="205740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21</xdr:row>
      <xdr:rowOff>0</xdr:rowOff>
    </xdr:from>
    <xdr:to>
      <xdr:col>12</xdr:col>
      <xdr:colOff>7620</xdr:colOff>
      <xdr:row>22</xdr:row>
      <xdr:rowOff>26894</xdr:rowOff>
    </xdr:to>
    <xdr:sp macro="" textlink="">
      <xdr:nvSpPr>
        <xdr:cNvPr id="8" name="Dikdörtgen: Köşeleri Yuvarlatılmış 7">
          <a:extLst>
            <a:ext uri="{FF2B5EF4-FFF2-40B4-BE49-F238E27FC236}">
              <a16:creationId xmlns:a16="http://schemas.microsoft.com/office/drawing/2014/main" id="{3E104C2F-619C-4805-929E-56D9687FCFD3}"/>
            </a:ext>
          </a:extLst>
        </xdr:cNvPr>
        <xdr:cNvSpPr/>
      </xdr:nvSpPr>
      <xdr:spPr>
        <a:xfrm>
          <a:off x="2781300" y="24917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4</xdr:row>
      <xdr:rowOff>0</xdr:rowOff>
    </xdr:from>
    <xdr:to>
      <xdr:col>14</xdr:col>
      <xdr:colOff>7620</xdr:colOff>
      <xdr:row>5</xdr:row>
      <xdr:rowOff>26894</xdr:rowOff>
    </xdr:to>
    <xdr:sp macro="" textlink="">
      <xdr:nvSpPr>
        <xdr:cNvPr id="9" name="Dikdörtgen: Köşeleri Yuvarlatılmış 8">
          <a:extLst>
            <a:ext uri="{FF2B5EF4-FFF2-40B4-BE49-F238E27FC236}">
              <a16:creationId xmlns:a16="http://schemas.microsoft.com/office/drawing/2014/main" id="{0902536C-8CAC-414C-8C7E-13360421BCD1}"/>
            </a:ext>
          </a:extLst>
        </xdr:cNvPr>
        <xdr:cNvSpPr/>
      </xdr:nvSpPr>
      <xdr:spPr>
        <a:xfrm>
          <a:off x="5608320" y="7391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19</xdr:row>
      <xdr:rowOff>0</xdr:rowOff>
    </xdr:from>
    <xdr:to>
      <xdr:col>14</xdr:col>
      <xdr:colOff>7620</xdr:colOff>
      <xdr:row>20</xdr:row>
      <xdr:rowOff>26894</xdr:rowOff>
    </xdr:to>
    <xdr:sp macro="" textlink="">
      <xdr:nvSpPr>
        <xdr:cNvPr id="10" name="Dikdörtgen: Köşeleri Yuvarlatılmış 9">
          <a:extLst>
            <a:ext uri="{FF2B5EF4-FFF2-40B4-BE49-F238E27FC236}">
              <a16:creationId xmlns:a16="http://schemas.microsoft.com/office/drawing/2014/main" id="{447BFDF1-7828-4398-A6D7-3D8503C16F45}"/>
            </a:ext>
          </a:extLst>
        </xdr:cNvPr>
        <xdr:cNvSpPr/>
      </xdr:nvSpPr>
      <xdr:spPr>
        <a:xfrm>
          <a:off x="5608320" y="205740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6</xdr:row>
      <xdr:rowOff>0</xdr:rowOff>
    </xdr:from>
    <xdr:to>
      <xdr:col>14</xdr:col>
      <xdr:colOff>7620</xdr:colOff>
      <xdr:row>7</xdr:row>
      <xdr:rowOff>26894</xdr:rowOff>
    </xdr:to>
    <xdr:sp macro="" textlink="">
      <xdr:nvSpPr>
        <xdr:cNvPr id="12" name="Dikdörtgen: Köşeleri Yuvarlatılmış 11">
          <a:extLst>
            <a:ext uri="{FF2B5EF4-FFF2-40B4-BE49-F238E27FC236}">
              <a16:creationId xmlns:a16="http://schemas.microsoft.com/office/drawing/2014/main" id="{2BE1347F-E41C-4951-AC53-CC6DCD6E1D44}"/>
            </a:ext>
          </a:extLst>
        </xdr:cNvPr>
        <xdr:cNvSpPr/>
      </xdr:nvSpPr>
      <xdr:spPr>
        <a:xfrm>
          <a:off x="5608320" y="117348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21</xdr:row>
      <xdr:rowOff>0</xdr:rowOff>
    </xdr:from>
    <xdr:to>
      <xdr:col>14</xdr:col>
      <xdr:colOff>7620</xdr:colOff>
      <xdr:row>22</xdr:row>
      <xdr:rowOff>26894</xdr:rowOff>
    </xdr:to>
    <xdr:sp macro="" textlink="">
      <xdr:nvSpPr>
        <xdr:cNvPr id="13" name="Dikdörtgen: Köşeleri Yuvarlatılmış 12">
          <a:extLst>
            <a:ext uri="{FF2B5EF4-FFF2-40B4-BE49-F238E27FC236}">
              <a16:creationId xmlns:a16="http://schemas.microsoft.com/office/drawing/2014/main" id="{EC1AF74C-805D-4198-BB4A-53957B58417B}"/>
            </a:ext>
          </a:extLst>
        </xdr:cNvPr>
        <xdr:cNvSpPr/>
      </xdr:nvSpPr>
      <xdr:spPr>
        <a:xfrm>
          <a:off x="5608320" y="24917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7</xdr:col>
      <xdr:colOff>350521</xdr:colOff>
      <xdr:row>1</xdr:row>
      <xdr:rowOff>175260</xdr:rowOff>
    </xdr:from>
    <xdr:to>
      <xdr:col>15</xdr:col>
      <xdr:colOff>30481</xdr:colOff>
      <xdr:row>27</xdr:row>
      <xdr:rowOff>60960</xdr:rowOff>
    </xdr:to>
    <xdr:sp macro="" textlink="">
      <xdr:nvSpPr>
        <xdr:cNvPr id="47" name="Dikdörtgen 46">
          <a:extLst>
            <a:ext uri="{FF2B5EF4-FFF2-40B4-BE49-F238E27FC236}">
              <a16:creationId xmlns:a16="http://schemas.microsoft.com/office/drawing/2014/main" id="{10FECD11-53DC-4DE7-8D28-5FEAB54EBEDF}"/>
            </a:ext>
          </a:extLst>
        </xdr:cNvPr>
        <xdr:cNvSpPr/>
      </xdr:nvSpPr>
      <xdr:spPr>
        <a:xfrm>
          <a:off x="350521" y="175260"/>
          <a:ext cx="8008620" cy="3901440"/>
        </a:xfrm>
        <a:prstGeom prst="rect">
          <a:avLst/>
        </a:prstGeom>
        <a:noFill/>
        <a:ln w="7620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8</xdr:col>
      <xdr:colOff>155786</xdr:colOff>
      <xdr:row>2</xdr:row>
      <xdr:rowOff>153246</xdr:rowOff>
    </xdr:from>
    <xdr:to>
      <xdr:col>14</xdr:col>
      <xdr:colOff>474133</xdr:colOff>
      <xdr:row>2</xdr:row>
      <xdr:rowOff>557106</xdr:rowOff>
    </xdr:to>
    <xdr:sp macro="" textlink="">
      <xdr:nvSpPr>
        <xdr:cNvPr id="48" name="Dikdörtgen: Köşeleri Yuvarlatılmış 47">
          <a:extLst>
            <a:ext uri="{FF2B5EF4-FFF2-40B4-BE49-F238E27FC236}">
              <a16:creationId xmlns:a16="http://schemas.microsoft.com/office/drawing/2014/main" id="{DF31E2ED-3896-4C77-8592-9FCCE28CC553}"/>
            </a:ext>
          </a:extLst>
        </xdr:cNvPr>
        <xdr:cNvSpPr/>
      </xdr:nvSpPr>
      <xdr:spPr>
        <a:xfrm>
          <a:off x="536786" y="356446"/>
          <a:ext cx="7658947" cy="403860"/>
        </a:xfrm>
        <a:prstGeom prst="roundRect">
          <a:avLst/>
        </a:prstGeom>
        <a:solidFill>
          <a:schemeClr val="accent1">
            <a:lumMod val="75000"/>
          </a:schemeClr>
        </a:solidFill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500" b="1">
              <a:latin typeface="+mn-lt"/>
            </a:rPr>
            <a:t>ALAN</a:t>
          </a:r>
          <a:r>
            <a:rPr lang="tr-TR" sz="1500" b="1" baseline="0">
              <a:latin typeface="+mn-lt"/>
            </a:rPr>
            <a:t> VE UZUNLUK ÇEVİRİ</a:t>
          </a:r>
          <a:endParaRPr lang="tr-TR" sz="1500" b="1">
            <a:latin typeface="+mn-lt"/>
          </a:endParaRPr>
        </a:p>
      </xdr:txBody>
    </xdr:sp>
    <xdr:clientData/>
  </xdr:twoCellAnchor>
  <xdr:twoCellAnchor>
    <xdr:from>
      <xdr:col>8</xdr:col>
      <xdr:colOff>99060</xdr:colOff>
      <xdr:row>25</xdr:row>
      <xdr:rowOff>30480</xdr:rowOff>
    </xdr:from>
    <xdr:to>
      <xdr:col>11</xdr:col>
      <xdr:colOff>1732877</xdr:colOff>
      <xdr:row>26</xdr:row>
      <xdr:rowOff>80680</xdr:rowOff>
    </xdr:to>
    <xdr:sp macro="" textlink="">
      <xdr:nvSpPr>
        <xdr:cNvPr id="49" name="Dikdörtgen: Köşeleri Yuvarlatılmış 48">
          <a:extLst>
            <a:ext uri="{FF2B5EF4-FFF2-40B4-BE49-F238E27FC236}">
              <a16:creationId xmlns:a16="http://schemas.microsoft.com/office/drawing/2014/main" id="{165167BD-5394-45EA-8AB8-FB27945CD633}"/>
            </a:ext>
          </a:extLst>
        </xdr:cNvPr>
        <xdr:cNvSpPr/>
      </xdr:nvSpPr>
      <xdr:spPr>
        <a:xfrm>
          <a:off x="480060" y="3680460"/>
          <a:ext cx="4034117" cy="233080"/>
        </a:xfrm>
        <a:prstGeom prst="roundRect">
          <a:avLst/>
        </a:prstGeom>
        <a:noFill/>
        <a:ln w="1270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tr-TR" sz="800"/>
            <a:t>Şadi</a:t>
          </a:r>
          <a:r>
            <a:rPr lang="tr-TR" sz="800" baseline="0"/>
            <a:t> ERGEN </a:t>
          </a:r>
          <a:r>
            <a:rPr lang="tr-TR" sz="900" baseline="0"/>
            <a:t>- ALAN VE UZUNLUK ÇEVİRİ ARACI v1 - sadiergenb@gmail.com</a:t>
          </a:r>
          <a:endParaRPr lang="tr-TR" sz="900"/>
        </a:p>
      </xdr:txBody>
    </xdr:sp>
    <xdr:clientData/>
  </xdr:twoCellAnchor>
  <xdr:twoCellAnchor>
    <xdr:from>
      <xdr:col>11</xdr:col>
      <xdr:colOff>1645920</xdr:colOff>
      <xdr:row>2</xdr:row>
      <xdr:rowOff>731520</xdr:rowOff>
    </xdr:from>
    <xdr:to>
      <xdr:col>13</xdr:col>
      <xdr:colOff>381000</xdr:colOff>
      <xdr:row>2</xdr:row>
      <xdr:rowOff>960120</xdr:rowOff>
    </xdr:to>
    <xdr:sp macro="" textlink="">
      <xdr:nvSpPr>
        <xdr:cNvPr id="50" name="Dikdörtgen: Köşeleri Yuvarlatılmış 49">
          <a:extLst>
            <a:ext uri="{FF2B5EF4-FFF2-40B4-BE49-F238E27FC236}">
              <a16:creationId xmlns:a16="http://schemas.microsoft.com/office/drawing/2014/main" id="{0A128BF0-B7CB-46D1-8518-A42B4F9FA595}"/>
            </a:ext>
          </a:extLst>
        </xdr:cNvPr>
        <xdr:cNvSpPr/>
      </xdr:nvSpPr>
      <xdr:spPr>
        <a:xfrm>
          <a:off x="4427220" y="937260"/>
          <a:ext cx="1562100" cy="2286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800" b="1">
              <a:solidFill>
                <a:schemeClr val="accent4">
                  <a:lumMod val="40000"/>
                  <a:lumOff val="60000"/>
                </a:schemeClr>
              </a:solidFill>
            </a:rPr>
            <a:t>HESAPLAMA</a:t>
          </a:r>
          <a:r>
            <a:rPr lang="tr-TR" sz="800" b="1" baseline="0">
              <a:solidFill>
                <a:schemeClr val="accent4">
                  <a:lumMod val="40000"/>
                  <a:lumOff val="60000"/>
                </a:schemeClr>
              </a:solidFill>
            </a:rPr>
            <a:t> TÜRÜNÜ SEÇİN</a:t>
          </a:r>
          <a:endParaRPr lang="en-US" sz="800" b="1">
            <a:solidFill>
              <a:schemeClr val="accent4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274320</xdr:colOff>
      <xdr:row>2</xdr:row>
      <xdr:rowOff>975359</xdr:rowOff>
    </xdr:from>
    <xdr:to>
      <xdr:col>13</xdr:col>
      <xdr:colOff>434344</xdr:colOff>
      <xdr:row>3</xdr:row>
      <xdr:rowOff>129542</xdr:rowOff>
    </xdr:to>
    <xdr:cxnSp macro="">
      <xdr:nvCxnSpPr>
        <xdr:cNvPr id="51" name="Bağlayıcı: Dirsek 50">
          <a:extLst>
            <a:ext uri="{FF2B5EF4-FFF2-40B4-BE49-F238E27FC236}">
              <a16:creationId xmlns:a16="http://schemas.microsoft.com/office/drawing/2014/main" id="{B3D17AEC-0152-479D-AFD7-9C31817592B0}"/>
            </a:ext>
          </a:extLst>
        </xdr:cNvPr>
        <xdr:cNvCxnSpPr/>
      </xdr:nvCxnSpPr>
      <xdr:spPr>
        <a:xfrm rot="16200000" flipH="1">
          <a:off x="5840730" y="1223009"/>
          <a:ext cx="24384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1722119</xdr:colOff>
      <xdr:row>2</xdr:row>
      <xdr:rowOff>967739</xdr:rowOff>
    </xdr:from>
    <xdr:to>
      <xdr:col>11</xdr:col>
      <xdr:colOff>1882143</xdr:colOff>
      <xdr:row>3</xdr:row>
      <xdr:rowOff>121922</xdr:rowOff>
    </xdr:to>
    <xdr:cxnSp macro="">
      <xdr:nvCxnSpPr>
        <xdr:cNvPr id="55" name="Bağlayıcı: Dirsek 54">
          <a:extLst>
            <a:ext uri="{FF2B5EF4-FFF2-40B4-BE49-F238E27FC236}">
              <a16:creationId xmlns:a16="http://schemas.microsoft.com/office/drawing/2014/main" id="{731F3FF4-1524-477B-BA7F-2E27E4A6E6CC}"/>
            </a:ext>
          </a:extLst>
        </xdr:cNvPr>
        <xdr:cNvCxnSpPr/>
      </xdr:nvCxnSpPr>
      <xdr:spPr>
        <a:xfrm rot="5400000" flipH="1" flipV="1">
          <a:off x="4461509" y="1215389"/>
          <a:ext cx="24384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1642533</xdr:colOff>
      <xdr:row>7</xdr:row>
      <xdr:rowOff>198966</xdr:rowOff>
    </xdr:from>
    <xdr:to>
      <xdr:col>13</xdr:col>
      <xdr:colOff>376766</xdr:colOff>
      <xdr:row>8</xdr:row>
      <xdr:rowOff>224366</xdr:rowOff>
    </xdr:to>
    <xdr:sp macro="" textlink="">
      <xdr:nvSpPr>
        <xdr:cNvPr id="56" name="Dikdörtgen: Köşeleri Yuvarlatılmış 55">
          <a:extLst>
            <a:ext uri="{FF2B5EF4-FFF2-40B4-BE49-F238E27FC236}">
              <a16:creationId xmlns:a16="http://schemas.microsoft.com/office/drawing/2014/main" id="{0B379325-35B0-483C-8D8F-615546E7CF8C}"/>
            </a:ext>
          </a:extLst>
        </xdr:cNvPr>
        <xdr:cNvSpPr/>
      </xdr:nvSpPr>
      <xdr:spPr>
        <a:xfrm>
          <a:off x="4428066" y="2442633"/>
          <a:ext cx="1562100" cy="2286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800" b="1">
              <a:solidFill>
                <a:schemeClr val="accent4">
                  <a:lumMod val="40000"/>
                  <a:lumOff val="60000"/>
                </a:schemeClr>
              </a:solidFill>
            </a:rPr>
            <a:t>HESAPLAMA</a:t>
          </a:r>
          <a:r>
            <a:rPr lang="tr-TR" sz="800" b="1" baseline="0">
              <a:solidFill>
                <a:schemeClr val="accent4">
                  <a:lumMod val="40000"/>
                  <a:lumOff val="60000"/>
                </a:schemeClr>
              </a:solidFill>
            </a:rPr>
            <a:t> TÜRÜNÜ SEÇİN</a:t>
          </a:r>
          <a:endParaRPr lang="en-US" sz="800" b="1">
            <a:solidFill>
              <a:schemeClr val="accent4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270086</xdr:colOff>
      <xdr:row>8</xdr:row>
      <xdr:rowOff>239605</xdr:rowOff>
    </xdr:from>
    <xdr:to>
      <xdr:col>13</xdr:col>
      <xdr:colOff>430110</xdr:colOff>
      <xdr:row>18</xdr:row>
      <xdr:rowOff>113455</xdr:rowOff>
    </xdr:to>
    <xdr:cxnSp macro="">
      <xdr:nvCxnSpPr>
        <xdr:cNvPr id="57" name="Bağlayıcı: Dirsek 56">
          <a:extLst>
            <a:ext uri="{FF2B5EF4-FFF2-40B4-BE49-F238E27FC236}">
              <a16:creationId xmlns:a16="http://schemas.microsoft.com/office/drawing/2014/main" id="{C2BDB745-18D7-4AC9-90AE-B3044A25482D}"/>
            </a:ext>
          </a:extLst>
        </xdr:cNvPr>
        <xdr:cNvCxnSpPr/>
      </xdr:nvCxnSpPr>
      <xdr:spPr>
        <a:xfrm rot="16200000" flipH="1">
          <a:off x="5840306" y="2729652"/>
          <a:ext cx="24638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1718732</xdr:colOff>
      <xdr:row>8</xdr:row>
      <xdr:rowOff>231985</xdr:rowOff>
    </xdr:from>
    <xdr:to>
      <xdr:col>11</xdr:col>
      <xdr:colOff>1878756</xdr:colOff>
      <xdr:row>18</xdr:row>
      <xdr:rowOff>105835</xdr:rowOff>
    </xdr:to>
    <xdr:cxnSp macro="">
      <xdr:nvCxnSpPr>
        <xdr:cNvPr id="58" name="Bağlayıcı: Dirsek 57">
          <a:extLst>
            <a:ext uri="{FF2B5EF4-FFF2-40B4-BE49-F238E27FC236}">
              <a16:creationId xmlns:a16="http://schemas.microsoft.com/office/drawing/2014/main" id="{7D60E00C-7B7F-4786-97D5-389D4016F098}"/>
            </a:ext>
          </a:extLst>
        </xdr:cNvPr>
        <xdr:cNvCxnSpPr/>
      </xdr:nvCxnSpPr>
      <xdr:spPr>
        <a:xfrm rot="5400000" flipH="1" flipV="1">
          <a:off x="4461085" y="2722032"/>
          <a:ext cx="24638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6B1C7-1454-4622-A7E7-74874358F301}">
  <dimension ref="A1:E120"/>
  <sheetViews>
    <sheetView workbookViewId="0">
      <selection activeCell="B32" sqref="B32"/>
    </sheetView>
  </sheetViews>
  <sheetFormatPr defaultRowHeight="15" x14ac:dyDescent="0.25"/>
  <cols>
    <col min="1" max="1" width="30.28515625" bestFit="1" customWidth="1"/>
    <col min="2" max="2" width="30.28515625" customWidth="1"/>
    <col min="3" max="3" width="15.28515625" customWidth="1"/>
    <col min="4" max="4" width="31.5703125" customWidth="1"/>
    <col min="5" max="5" width="26" bestFit="1" customWidth="1"/>
    <col min="6" max="6" width="23.7109375" bestFit="1" customWidth="1"/>
    <col min="7" max="7" width="26.140625" bestFit="1" customWidth="1"/>
    <col min="8" max="8" width="22.5703125" bestFit="1" customWidth="1"/>
  </cols>
  <sheetData>
    <row r="1" spans="1:5" x14ac:dyDescent="0.25">
      <c r="A1" t="s">
        <v>26</v>
      </c>
      <c r="B1" t="s">
        <v>27</v>
      </c>
      <c r="D1" t="str">
        <f>ROW()&amp;$A$2</f>
        <v>1SİLİKON HESAPLAMA</v>
      </c>
      <c r="E1" t="s">
        <v>21</v>
      </c>
    </row>
    <row r="2" spans="1:5" x14ac:dyDescent="0.25">
      <c r="A2" t="s">
        <v>20</v>
      </c>
      <c r="D2" t="str">
        <f t="shared" ref="D2:D12" si="0">ROW()&amp;$A$2</f>
        <v>2SİLİKON HESAPLAMA</v>
      </c>
      <c r="E2" t="s">
        <v>22</v>
      </c>
    </row>
    <row r="3" spans="1:5" ht="14.45" customHeight="1" x14ac:dyDescent="0.25">
      <c r="A3" t="s">
        <v>0</v>
      </c>
      <c r="D3" t="str">
        <f t="shared" si="0"/>
        <v>3SİLİKON HESAPLAMA</v>
      </c>
      <c r="E3" t="s">
        <v>23</v>
      </c>
    </row>
    <row r="4" spans="1:5" ht="14.45" customHeight="1" x14ac:dyDescent="0.25">
      <c r="A4" t="s">
        <v>1</v>
      </c>
      <c r="D4" t="str">
        <f t="shared" si="0"/>
        <v>4SİLİKON HESAPLAMA</v>
      </c>
      <c r="E4" t="s">
        <v>24</v>
      </c>
    </row>
    <row r="5" spans="1:5" ht="14.45" customHeight="1" x14ac:dyDescent="0.25">
      <c r="A5" t="s">
        <v>2</v>
      </c>
      <c r="D5" t="str">
        <f t="shared" si="0"/>
        <v>5SİLİKON HESAPLAMA</v>
      </c>
    </row>
    <row r="6" spans="1:5" ht="14.45" customHeight="1" x14ac:dyDescent="0.25">
      <c r="A6" t="s">
        <v>3</v>
      </c>
      <c r="D6" t="str">
        <f t="shared" si="0"/>
        <v>6SİLİKON HESAPLAMA</v>
      </c>
    </row>
    <row r="7" spans="1:5" ht="14.45" customHeight="1" x14ac:dyDescent="0.25">
      <c r="A7" t="s">
        <v>70</v>
      </c>
      <c r="D7" t="str">
        <f t="shared" si="0"/>
        <v>7SİLİKON HESAPLAMA</v>
      </c>
    </row>
    <row r="8" spans="1:5" x14ac:dyDescent="0.25">
      <c r="D8" t="str">
        <f t="shared" si="0"/>
        <v>8SİLİKON HESAPLAMA</v>
      </c>
    </row>
    <row r="9" spans="1:5" x14ac:dyDescent="0.25">
      <c r="D9" t="str">
        <f t="shared" si="0"/>
        <v>9SİLİKON HESAPLAMA</v>
      </c>
      <c r="E9" t="s">
        <v>25</v>
      </c>
    </row>
    <row r="10" spans="1:5" x14ac:dyDescent="0.25">
      <c r="D10" t="str">
        <f t="shared" si="0"/>
        <v>10SİLİKON HESAPLAMA</v>
      </c>
      <c r="E10" t="s">
        <v>34</v>
      </c>
    </row>
    <row r="11" spans="1:5" x14ac:dyDescent="0.25">
      <c r="D11" t="str">
        <f t="shared" si="0"/>
        <v>11SİLİKON HESAPLAMA</v>
      </c>
      <c r="E11" t="s">
        <v>35</v>
      </c>
    </row>
    <row r="12" spans="1:5" x14ac:dyDescent="0.25">
      <c r="C12">
        <f t="shared" ref="C12:C60" si="1">ROW(D12)</f>
        <v>12</v>
      </c>
      <c r="D12" t="str">
        <f t="shared" si="0"/>
        <v>12SİLİKON HESAPLAMA</v>
      </c>
    </row>
    <row r="13" spans="1:5" x14ac:dyDescent="0.25">
      <c r="D13" t="str">
        <f>ROW()-$C$12&amp;$A$3</f>
        <v>1PLAKA AĞIRLIK HESAPLAMA</v>
      </c>
      <c r="E13" t="s">
        <v>4</v>
      </c>
    </row>
    <row r="14" spans="1:5" x14ac:dyDescent="0.25">
      <c r="D14" t="str">
        <f t="shared" ref="D14:D24" si="2">ROW()-$C$12&amp;$A$3</f>
        <v>2PLAKA AĞIRLIK HESAPLAMA</v>
      </c>
      <c r="E14" t="s">
        <v>7</v>
      </c>
    </row>
    <row r="15" spans="1:5" x14ac:dyDescent="0.25">
      <c r="D15" t="str">
        <f t="shared" si="2"/>
        <v>3PLAKA AĞIRLIK HESAPLAMA</v>
      </c>
      <c r="E15" t="s">
        <v>10</v>
      </c>
    </row>
    <row r="16" spans="1:5" x14ac:dyDescent="0.25">
      <c r="D16" t="str">
        <f t="shared" si="2"/>
        <v>4PLAKA AĞIRLIK HESAPLAMA</v>
      </c>
      <c r="E16" t="s">
        <v>31</v>
      </c>
    </row>
    <row r="17" spans="1:5" x14ac:dyDescent="0.25">
      <c r="A17" t="s">
        <v>28</v>
      </c>
      <c r="B17" s="1">
        <v>7.86</v>
      </c>
      <c r="D17" t="str">
        <f t="shared" si="2"/>
        <v>5PLAKA AĞIRLIK HESAPLAMA</v>
      </c>
      <c r="E17" t="s">
        <v>15</v>
      </c>
    </row>
    <row r="18" spans="1:5" x14ac:dyDescent="0.25">
      <c r="A18" t="s">
        <v>29</v>
      </c>
      <c r="B18" s="1">
        <v>2.72</v>
      </c>
      <c r="D18" t="str">
        <f t="shared" si="2"/>
        <v>6PLAKA AĞIRLIK HESAPLAMA</v>
      </c>
    </row>
    <row r="19" spans="1:5" x14ac:dyDescent="0.25">
      <c r="A19" t="s">
        <v>30</v>
      </c>
      <c r="B19" s="1">
        <v>2.5</v>
      </c>
      <c r="D19" t="str">
        <f t="shared" si="2"/>
        <v>7PLAKA AĞIRLIK HESAPLAMA</v>
      </c>
    </row>
    <row r="20" spans="1:5" x14ac:dyDescent="0.25">
      <c r="D20" t="str">
        <f t="shared" si="2"/>
        <v>8PLAKA AĞIRLIK HESAPLAMA</v>
      </c>
    </row>
    <row r="21" spans="1:5" x14ac:dyDescent="0.25">
      <c r="D21" t="str">
        <f t="shared" si="2"/>
        <v>9PLAKA AĞIRLIK HESAPLAMA</v>
      </c>
      <c r="E21" t="s">
        <v>18</v>
      </c>
    </row>
    <row r="22" spans="1:5" x14ac:dyDescent="0.25">
      <c r="D22" t="str">
        <f t="shared" si="2"/>
        <v>10PLAKA AĞIRLIK HESAPLAMA</v>
      </c>
    </row>
    <row r="23" spans="1:5" x14ac:dyDescent="0.25">
      <c r="D23" t="str">
        <f t="shared" si="2"/>
        <v>11PLAKA AĞIRLIK HESAPLAMA</v>
      </c>
      <c r="E23" t="s">
        <v>19</v>
      </c>
    </row>
    <row r="24" spans="1:5" x14ac:dyDescent="0.25">
      <c r="C24">
        <f t="shared" si="1"/>
        <v>24</v>
      </c>
      <c r="D24" t="str">
        <f t="shared" si="2"/>
        <v>12PLAKA AĞIRLIK HESAPLAMA</v>
      </c>
    </row>
    <row r="25" spans="1:5" x14ac:dyDescent="0.25">
      <c r="D25" t="str">
        <f>ROW()-$C$24&amp;$A$4</f>
        <v>1KUTU PROFİLİ AĞIRLIK HESAPLAMA</v>
      </c>
      <c r="E25" t="s">
        <v>5</v>
      </c>
    </row>
    <row r="26" spans="1:5" x14ac:dyDescent="0.25">
      <c r="D26" t="str">
        <f t="shared" ref="D26:D36" si="3">ROW()-$C$24&amp;$A$4</f>
        <v>2KUTU PROFİLİ AĞIRLIK HESAPLAMA</v>
      </c>
      <c r="E26" t="s">
        <v>8</v>
      </c>
    </row>
    <row r="27" spans="1:5" x14ac:dyDescent="0.25">
      <c r="D27" t="str">
        <f t="shared" si="3"/>
        <v>3KUTU PROFİLİ AĞIRLIK HESAPLAMA</v>
      </c>
      <c r="E27" t="s">
        <v>11</v>
      </c>
    </row>
    <row r="28" spans="1:5" x14ac:dyDescent="0.25">
      <c r="D28" t="str">
        <f t="shared" si="3"/>
        <v>4KUTU PROFİLİ AĞIRLIK HESAPLAMA</v>
      </c>
      <c r="E28" t="s">
        <v>32</v>
      </c>
    </row>
    <row r="29" spans="1:5" x14ac:dyDescent="0.25">
      <c r="D29" t="str">
        <f t="shared" si="3"/>
        <v>5KUTU PROFİLİ AĞIRLIK HESAPLAMA</v>
      </c>
      <c r="E29" t="s">
        <v>16</v>
      </c>
    </row>
    <row r="30" spans="1:5" x14ac:dyDescent="0.25">
      <c r="D30" t="str">
        <f t="shared" si="3"/>
        <v>6KUTU PROFİLİ AĞIRLIK HESAPLAMA</v>
      </c>
      <c r="E30" t="s">
        <v>17</v>
      </c>
    </row>
    <row r="31" spans="1:5" x14ac:dyDescent="0.25">
      <c r="D31" t="str">
        <f t="shared" si="3"/>
        <v>7KUTU PROFİLİ AĞIRLIK HESAPLAMA</v>
      </c>
    </row>
    <row r="32" spans="1:5" x14ac:dyDescent="0.25">
      <c r="D32" t="str">
        <f t="shared" si="3"/>
        <v>8KUTU PROFİLİ AĞIRLIK HESAPLAMA</v>
      </c>
    </row>
    <row r="33" spans="3:5" x14ac:dyDescent="0.25">
      <c r="D33" t="str">
        <f t="shared" si="3"/>
        <v>9KUTU PROFİLİ AĞIRLIK HESAPLAMA</v>
      </c>
      <c r="E33" t="s">
        <v>18</v>
      </c>
    </row>
    <row r="34" spans="3:5" x14ac:dyDescent="0.25">
      <c r="D34" t="str">
        <f t="shared" si="3"/>
        <v>10KUTU PROFİLİ AĞIRLIK HESAPLAMA</v>
      </c>
    </row>
    <row r="35" spans="3:5" x14ac:dyDescent="0.25">
      <c r="D35" t="str">
        <f>ROW()-$C$24&amp;$A$4</f>
        <v>11KUTU PROFİLİ AĞIRLIK HESAPLAMA</v>
      </c>
      <c r="E35" t="s">
        <v>19</v>
      </c>
    </row>
    <row r="36" spans="3:5" x14ac:dyDescent="0.25">
      <c r="C36">
        <f t="shared" si="1"/>
        <v>36</v>
      </c>
      <c r="D36" t="str">
        <f t="shared" si="3"/>
        <v>12KUTU PROFİLİ AĞIRLIK HESAPLAMA</v>
      </c>
    </row>
    <row r="37" spans="3:5" x14ac:dyDescent="0.25">
      <c r="D37" t="str">
        <f>ROW()-$C$36&amp;$A$5</f>
        <v>1ALAN İLE AĞIRLIK HESAPLAMA</v>
      </c>
      <c r="E37" t="s">
        <v>33</v>
      </c>
    </row>
    <row r="38" spans="3:5" x14ac:dyDescent="0.25">
      <c r="D38" t="str">
        <f t="shared" ref="D38:D48" si="4">ROW()-$C$36&amp;$A$5</f>
        <v>2ALAN İLE AĞIRLIK HESAPLAMA</v>
      </c>
      <c r="E38" t="s">
        <v>12</v>
      </c>
    </row>
    <row r="39" spans="3:5" x14ac:dyDescent="0.25">
      <c r="D39" t="str">
        <f t="shared" si="4"/>
        <v>3ALAN İLE AĞIRLIK HESAPLAMA</v>
      </c>
      <c r="E39" t="s">
        <v>14</v>
      </c>
    </row>
    <row r="40" spans="3:5" x14ac:dyDescent="0.25">
      <c r="D40" t="str">
        <f t="shared" si="4"/>
        <v>4ALAN İLE AĞIRLIK HESAPLAMA</v>
      </c>
      <c r="E40" t="s">
        <v>31</v>
      </c>
    </row>
    <row r="41" spans="3:5" x14ac:dyDescent="0.25">
      <c r="D41" t="str">
        <f t="shared" si="4"/>
        <v>5ALAN İLE AĞIRLIK HESAPLAMA</v>
      </c>
    </row>
    <row r="42" spans="3:5" x14ac:dyDescent="0.25">
      <c r="D42" t="str">
        <f t="shared" si="4"/>
        <v>6ALAN İLE AĞIRLIK HESAPLAMA</v>
      </c>
    </row>
    <row r="43" spans="3:5" x14ac:dyDescent="0.25">
      <c r="D43" t="str">
        <f t="shared" si="4"/>
        <v>7ALAN İLE AĞIRLIK HESAPLAMA</v>
      </c>
    </row>
    <row r="44" spans="3:5" x14ac:dyDescent="0.25">
      <c r="D44" t="str">
        <f t="shared" si="4"/>
        <v>8ALAN İLE AĞIRLIK HESAPLAMA</v>
      </c>
    </row>
    <row r="45" spans="3:5" x14ac:dyDescent="0.25">
      <c r="D45" t="str">
        <f t="shared" si="4"/>
        <v>9ALAN İLE AĞIRLIK HESAPLAMA</v>
      </c>
      <c r="E45" t="s">
        <v>18</v>
      </c>
    </row>
    <row r="46" spans="3:5" x14ac:dyDescent="0.25">
      <c r="D46" t="str">
        <f t="shared" si="4"/>
        <v>10ALAN İLE AĞIRLIK HESAPLAMA</v>
      </c>
    </row>
    <row r="47" spans="3:5" x14ac:dyDescent="0.25">
      <c r="D47" t="str">
        <f t="shared" si="4"/>
        <v>11ALAN İLE AĞIRLIK HESAPLAMA</v>
      </c>
      <c r="E47" t="s">
        <v>19</v>
      </c>
    </row>
    <row r="48" spans="3:5" x14ac:dyDescent="0.25">
      <c r="C48">
        <f t="shared" si="1"/>
        <v>48</v>
      </c>
      <c r="D48" t="str">
        <f t="shared" si="4"/>
        <v>12ALAN İLE AĞIRLIK HESAPLAMA</v>
      </c>
    </row>
    <row r="49" spans="3:5" x14ac:dyDescent="0.25">
      <c r="D49" t="str">
        <f>ROW()-$C$48&amp;$A$6</f>
        <v>1CAM AĞIRLIK HESAPLAMA</v>
      </c>
      <c r="E49" t="s">
        <v>6</v>
      </c>
    </row>
    <row r="50" spans="3:5" x14ac:dyDescent="0.25">
      <c r="D50" t="str">
        <f t="shared" ref="D50:D60" si="5">ROW()-$C$48&amp;$A$6</f>
        <v>2CAM AĞIRLIK HESAPLAMA</v>
      </c>
      <c r="E50" t="s">
        <v>9</v>
      </c>
    </row>
    <row r="51" spans="3:5" x14ac:dyDescent="0.25">
      <c r="D51" t="str">
        <f t="shared" si="5"/>
        <v>3CAM AĞIRLIK HESAPLAMA</v>
      </c>
      <c r="E51" t="s">
        <v>13</v>
      </c>
    </row>
    <row r="52" spans="3:5" x14ac:dyDescent="0.25">
      <c r="D52" t="str">
        <f t="shared" si="5"/>
        <v>4CAM AĞIRLIK HESAPLAMA</v>
      </c>
      <c r="E52" t="s">
        <v>31</v>
      </c>
    </row>
    <row r="53" spans="3:5" x14ac:dyDescent="0.25">
      <c r="D53" t="str">
        <f t="shared" si="5"/>
        <v>5CAM AĞIRLIK HESAPLAMA</v>
      </c>
      <c r="E53" t="s">
        <v>15</v>
      </c>
    </row>
    <row r="54" spans="3:5" x14ac:dyDescent="0.25">
      <c r="D54" t="str">
        <f t="shared" si="5"/>
        <v>6CAM AĞIRLIK HESAPLAMA</v>
      </c>
    </row>
    <row r="55" spans="3:5" x14ac:dyDescent="0.25">
      <c r="D55" t="str">
        <f t="shared" si="5"/>
        <v>7CAM AĞIRLIK HESAPLAMA</v>
      </c>
    </row>
    <row r="56" spans="3:5" x14ac:dyDescent="0.25">
      <c r="D56" t="str">
        <f t="shared" si="5"/>
        <v>8CAM AĞIRLIK HESAPLAMA</v>
      </c>
    </row>
    <row r="57" spans="3:5" x14ac:dyDescent="0.25">
      <c r="D57" t="str">
        <f t="shared" si="5"/>
        <v>9CAM AĞIRLIK HESAPLAMA</v>
      </c>
      <c r="E57" t="s">
        <v>18</v>
      </c>
    </row>
    <row r="58" spans="3:5" x14ac:dyDescent="0.25">
      <c r="D58" t="str">
        <f t="shared" si="5"/>
        <v>10CAM AĞIRLIK HESAPLAMA</v>
      </c>
    </row>
    <row r="59" spans="3:5" x14ac:dyDescent="0.25">
      <c r="D59" t="str">
        <f t="shared" si="5"/>
        <v>11CAM AĞIRLIK HESAPLAMA</v>
      </c>
      <c r="E59" t="s">
        <v>19</v>
      </c>
    </row>
    <row r="60" spans="3:5" x14ac:dyDescent="0.25">
      <c r="C60">
        <f t="shared" si="1"/>
        <v>60</v>
      </c>
      <c r="D60" t="str">
        <f t="shared" si="5"/>
        <v>12CAM AĞIRLIK HESAPLAMA</v>
      </c>
    </row>
    <row r="61" spans="3:5" x14ac:dyDescent="0.25">
      <c r="D61" t="str">
        <f>ROW()-$C$60&amp;$A$7</f>
        <v>1L PROFİLİ AĞIRLIK HESAPLAMA</v>
      </c>
      <c r="E61" t="s">
        <v>71</v>
      </c>
    </row>
    <row r="62" spans="3:5" x14ac:dyDescent="0.25">
      <c r="D62" t="str">
        <f t="shared" ref="D62:D72" si="6">ROW()-$C$60&amp;$A$7</f>
        <v>2L PROFİLİ AĞIRLIK HESAPLAMA</v>
      </c>
      <c r="E62" t="s">
        <v>72</v>
      </c>
    </row>
    <row r="63" spans="3:5" x14ac:dyDescent="0.25">
      <c r="D63" t="str">
        <f t="shared" si="6"/>
        <v>3L PROFİLİ AĞIRLIK HESAPLAMA</v>
      </c>
      <c r="E63" t="s">
        <v>11</v>
      </c>
    </row>
    <row r="64" spans="3:5" x14ac:dyDescent="0.25">
      <c r="D64" t="str">
        <f t="shared" si="6"/>
        <v>4L PROFİLİ AĞIRLIK HESAPLAMA</v>
      </c>
      <c r="E64" t="s">
        <v>32</v>
      </c>
    </row>
    <row r="65" spans="3:5" x14ac:dyDescent="0.25">
      <c r="D65" t="str">
        <f t="shared" si="6"/>
        <v>5L PROFİLİ AĞIRLIK HESAPLAMA</v>
      </c>
      <c r="E65" t="s">
        <v>73</v>
      </c>
    </row>
    <row r="66" spans="3:5" x14ac:dyDescent="0.25">
      <c r="D66" t="str">
        <f t="shared" si="6"/>
        <v>6L PROFİLİ AĞIRLIK HESAPLAMA</v>
      </c>
      <c r="E66" t="s">
        <v>74</v>
      </c>
    </row>
    <row r="67" spans="3:5" x14ac:dyDescent="0.25">
      <c r="D67" t="str">
        <f t="shared" si="6"/>
        <v>7L PROFİLİ AĞIRLIK HESAPLAMA</v>
      </c>
    </row>
    <row r="68" spans="3:5" x14ac:dyDescent="0.25">
      <c r="D68" t="str">
        <f t="shared" si="6"/>
        <v>8L PROFİLİ AĞIRLIK HESAPLAMA</v>
      </c>
    </row>
    <row r="69" spans="3:5" x14ac:dyDescent="0.25">
      <c r="D69" t="str">
        <f t="shared" si="6"/>
        <v>9L PROFİLİ AĞIRLIK HESAPLAMA</v>
      </c>
      <c r="E69" t="s">
        <v>18</v>
      </c>
    </row>
    <row r="70" spans="3:5" x14ac:dyDescent="0.25">
      <c r="D70" t="str">
        <f t="shared" si="6"/>
        <v>10L PROFİLİ AĞIRLIK HESAPLAMA</v>
      </c>
    </row>
    <row r="71" spans="3:5" x14ac:dyDescent="0.25">
      <c r="D71" t="str">
        <f t="shared" si="6"/>
        <v>11L PROFİLİ AĞIRLIK HESAPLAMA</v>
      </c>
      <c r="E71" t="s">
        <v>19</v>
      </c>
    </row>
    <row r="72" spans="3:5" x14ac:dyDescent="0.25">
      <c r="C72">
        <f t="shared" ref="C72" si="7">ROW(D72)</f>
        <v>72</v>
      </c>
      <c r="D72" t="str">
        <f t="shared" si="6"/>
        <v>12L PROFİLİ AĞIRLIK HESAPLAMA</v>
      </c>
    </row>
    <row r="73" spans="3:5" x14ac:dyDescent="0.25">
      <c r="D73" t="str">
        <f>ROW()-$C$72&amp;$A$8</f>
        <v>1</v>
      </c>
      <c r="E73" t="s">
        <v>71</v>
      </c>
    </row>
    <row r="74" spans="3:5" x14ac:dyDescent="0.25">
      <c r="D74" t="str">
        <f t="shared" ref="D74:D84" si="8">ROW()-$C$72&amp;$A$8</f>
        <v>2</v>
      </c>
      <c r="E74" t="s">
        <v>72</v>
      </c>
    </row>
    <row r="75" spans="3:5" x14ac:dyDescent="0.25">
      <c r="D75" t="str">
        <f t="shared" si="8"/>
        <v>3</v>
      </c>
      <c r="E75" t="s">
        <v>11</v>
      </c>
    </row>
    <row r="76" spans="3:5" x14ac:dyDescent="0.25">
      <c r="D76" t="str">
        <f t="shared" si="8"/>
        <v>4</v>
      </c>
      <c r="E76" t="s">
        <v>32</v>
      </c>
    </row>
    <row r="77" spans="3:5" x14ac:dyDescent="0.25">
      <c r="D77" t="str">
        <f t="shared" si="8"/>
        <v>5</v>
      </c>
      <c r="E77" t="s">
        <v>73</v>
      </c>
    </row>
    <row r="78" spans="3:5" x14ac:dyDescent="0.25">
      <c r="D78" t="str">
        <f t="shared" si="8"/>
        <v>6</v>
      </c>
      <c r="E78" t="s">
        <v>74</v>
      </c>
    </row>
    <row r="79" spans="3:5" x14ac:dyDescent="0.25">
      <c r="D79" t="str">
        <f t="shared" si="8"/>
        <v>7</v>
      </c>
    </row>
    <row r="80" spans="3:5" x14ac:dyDescent="0.25">
      <c r="D80" t="str">
        <f t="shared" si="8"/>
        <v>8</v>
      </c>
    </row>
    <row r="81" spans="3:5" x14ac:dyDescent="0.25">
      <c r="D81" t="str">
        <f t="shared" si="8"/>
        <v>9</v>
      </c>
      <c r="E81" t="s">
        <v>18</v>
      </c>
    </row>
    <row r="82" spans="3:5" x14ac:dyDescent="0.25">
      <c r="D82" t="str">
        <f t="shared" si="8"/>
        <v>10</v>
      </c>
    </row>
    <row r="83" spans="3:5" x14ac:dyDescent="0.25">
      <c r="D83" t="str">
        <f t="shared" si="8"/>
        <v>11</v>
      </c>
      <c r="E83" t="s">
        <v>19</v>
      </c>
    </row>
    <row r="84" spans="3:5" x14ac:dyDescent="0.25">
      <c r="C84">
        <f t="shared" ref="C84" si="9">ROW(D84)</f>
        <v>84</v>
      </c>
      <c r="D84" t="str">
        <f t="shared" si="8"/>
        <v>12</v>
      </c>
    </row>
    <row r="85" spans="3:5" x14ac:dyDescent="0.25">
      <c r="D85" t="str">
        <f>ROW()-$C$84&amp;$A$9</f>
        <v>1</v>
      </c>
      <c r="E85" t="s">
        <v>71</v>
      </c>
    </row>
    <row r="86" spans="3:5" x14ac:dyDescent="0.25">
      <c r="D86" t="str">
        <f t="shared" ref="D86:D96" si="10">ROW()-$C$84&amp;$A$9</f>
        <v>2</v>
      </c>
      <c r="E86" t="s">
        <v>72</v>
      </c>
    </row>
    <row r="87" spans="3:5" x14ac:dyDescent="0.25">
      <c r="D87" t="str">
        <f t="shared" si="10"/>
        <v>3</v>
      </c>
      <c r="E87" t="s">
        <v>11</v>
      </c>
    </row>
    <row r="88" spans="3:5" x14ac:dyDescent="0.25">
      <c r="D88" t="str">
        <f t="shared" si="10"/>
        <v>4</v>
      </c>
      <c r="E88" t="s">
        <v>32</v>
      </c>
    </row>
    <row r="89" spans="3:5" x14ac:dyDescent="0.25">
      <c r="D89" t="str">
        <f t="shared" si="10"/>
        <v>5</v>
      </c>
      <c r="E89" t="s">
        <v>73</v>
      </c>
    </row>
    <row r="90" spans="3:5" x14ac:dyDescent="0.25">
      <c r="D90" t="str">
        <f t="shared" si="10"/>
        <v>6</v>
      </c>
      <c r="E90" t="s">
        <v>74</v>
      </c>
    </row>
    <row r="91" spans="3:5" x14ac:dyDescent="0.25">
      <c r="D91" t="str">
        <f t="shared" si="10"/>
        <v>7</v>
      </c>
    </row>
    <row r="92" spans="3:5" x14ac:dyDescent="0.25">
      <c r="D92" t="str">
        <f t="shared" si="10"/>
        <v>8</v>
      </c>
    </row>
    <row r="93" spans="3:5" x14ac:dyDescent="0.25">
      <c r="D93" t="str">
        <f t="shared" si="10"/>
        <v>9</v>
      </c>
      <c r="E93" t="s">
        <v>18</v>
      </c>
    </row>
    <row r="94" spans="3:5" x14ac:dyDescent="0.25">
      <c r="D94" t="str">
        <f t="shared" si="10"/>
        <v>10</v>
      </c>
    </row>
    <row r="95" spans="3:5" x14ac:dyDescent="0.25">
      <c r="D95" t="str">
        <f t="shared" si="10"/>
        <v>11</v>
      </c>
      <c r="E95" t="s">
        <v>19</v>
      </c>
    </row>
    <row r="96" spans="3:5" x14ac:dyDescent="0.25">
      <c r="C96">
        <f t="shared" ref="C96" si="11">ROW(D96)</f>
        <v>96</v>
      </c>
      <c r="D96" t="str">
        <f t="shared" si="10"/>
        <v>12</v>
      </c>
    </row>
    <row r="97" spans="3:5" x14ac:dyDescent="0.25">
      <c r="D97" t="str">
        <f>ROW()-$C$96&amp;$A$10</f>
        <v>1</v>
      </c>
      <c r="E97" t="s">
        <v>71</v>
      </c>
    </row>
    <row r="98" spans="3:5" x14ac:dyDescent="0.25">
      <c r="D98" t="str">
        <f t="shared" ref="D98:D108" si="12">ROW()-$C$96&amp;$A$10</f>
        <v>2</v>
      </c>
      <c r="E98" t="s">
        <v>72</v>
      </c>
    </row>
    <row r="99" spans="3:5" x14ac:dyDescent="0.25">
      <c r="D99" t="str">
        <f t="shared" si="12"/>
        <v>3</v>
      </c>
      <c r="E99" t="s">
        <v>11</v>
      </c>
    </row>
    <row r="100" spans="3:5" x14ac:dyDescent="0.25">
      <c r="D100" t="str">
        <f t="shared" si="12"/>
        <v>4</v>
      </c>
      <c r="E100" t="s">
        <v>32</v>
      </c>
    </row>
    <row r="101" spans="3:5" x14ac:dyDescent="0.25">
      <c r="D101" t="str">
        <f t="shared" si="12"/>
        <v>5</v>
      </c>
      <c r="E101" t="s">
        <v>73</v>
      </c>
    </row>
    <row r="102" spans="3:5" x14ac:dyDescent="0.25">
      <c r="D102" t="str">
        <f t="shared" si="12"/>
        <v>6</v>
      </c>
      <c r="E102" t="s">
        <v>74</v>
      </c>
    </row>
    <row r="103" spans="3:5" x14ac:dyDescent="0.25">
      <c r="D103" t="str">
        <f t="shared" si="12"/>
        <v>7</v>
      </c>
    </row>
    <row r="104" spans="3:5" x14ac:dyDescent="0.25">
      <c r="D104" t="str">
        <f t="shared" si="12"/>
        <v>8</v>
      </c>
    </row>
    <row r="105" spans="3:5" x14ac:dyDescent="0.25">
      <c r="D105" t="str">
        <f t="shared" si="12"/>
        <v>9</v>
      </c>
      <c r="E105" t="s">
        <v>18</v>
      </c>
    </row>
    <row r="106" spans="3:5" x14ac:dyDescent="0.25">
      <c r="D106" t="str">
        <f t="shared" si="12"/>
        <v>10</v>
      </c>
    </row>
    <row r="107" spans="3:5" x14ac:dyDescent="0.25">
      <c r="D107" t="str">
        <f t="shared" si="12"/>
        <v>11</v>
      </c>
      <c r="E107" t="s">
        <v>19</v>
      </c>
    </row>
    <row r="108" spans="3:5" x14ac:dyDescent="0.25">
      <c r="C108">
        <f t="shared" ref="C108" si="13">ROW(D108)</f>
        <v>108</v>
      </c>
      <c r="D108" t="str">
        <f t="shared" si="12"/>
        <v>12</v>
      </c>
    </row>
    <row r="109" spans="3:5" x14ac:dyDescent="0.25">
      <c r="D109" t="str">
        <f>ROW()-$C$108&amp;$A$11</f>
        <v>1</v>
      </c>
      <c r="E109" t="s">
        <v>71</v>
      </c>
    </row>
    <row r="110" spans="3:5" x14ac:dyDescent="0.25">
      <c r="D110" t="str">
        <f t="shared" ref="D110:D120" si="14">ROW()-$C$108&amp;$A$11</f>
        <v>2</v>
      </c>
      <c r="E110" t="s">
        <v>72</v>
      </c>
    </row>
    <row r="111" spans="3:5" x14ac:dyDescent="0.25">
      <c r="D111" t="str">
        <f t="shared" si="14"/>
        <v>3</v>
      </c>
      <c r="E111" t="s">
        <v>11</v>
      </c>
    </row>
    <row r="112" spans="3:5" x14ac:dyDescent="0.25">
      <c r="D112" t="str">
        <f t="shared" si="14"/>
        <v>4</v>
      </c>
      <c r="E112" t="s">
        <v>32</v>
      </c>
    </row>
    <row r="113" spans="3:5" x14ac:dyDescent="0.25">
      <c r="D113" t="str">
        <f t="shared" si="14"/>
        <v>5</v>
      </c>
      <c r="E113" t="s">
        <v>73</v>
      </c>
    </row>
    <row r="114" spans="3:5" x14ac:dyDescent="0.25">
      <c r="D114" t="str">
        <f t="shared" si="14"/>
        <v>6</v>
      </c>
      <c r="E114" t="s">
        <v>74</v>
      </c>
    </row>
    <row r="115" spans="3:5" x14ac:dyDescent="0.25">
      <c r="D115" t="str">
        <f t="shared" si="14"/>
        <v>7</v>
      </c>
    </row>
    <row r="116" spans="3:5" x14ac:dyDescent="0.25">
      <c r="D116" t="str">
        <f t="shared" si="14"/>
        <v>8</v>
      </c>
    </row>
    <row r="117" spans="3:5" x14ac:dyDescent="0.25">
      <c r="D117" t="str">
        <f t="shared" si="14"/>
        <v>9</v>
      </c>
      <c r="E117" t="s">
        <v>18</v>
      </c>
    </row>
    <row r="118" spans="3:5" x14ac:dyDescent="0.25">
      <c r="D118" t="str">
        <f t="shared" si="14"/>
        <v>10</v>
      </c>
    </row>
    <row r="119" spans="3:5" x14ac:dyDescent="0.25">
      <c r="D119" t="str">
        <f t="shared" si="14"/>
        <v>11</v>
      </c>
      <c r="E119" t="s">
        <v>19</v>
      </c>
    </row>
    <row r="120" spans="3:5" x14ac:dyDescent="0.25">
      <c r="C120">
        <f t="shared" ref="C120" si="15">ROW(D120)</f>
        <v>120</v>
      </c>
      <c r="D120" t="str">
        <f t="shared" si="14"/>
        <v>12</v>
      </c>
    </row>
  </sheetData>
  <sheetProtection algorithmName="SHA-512" hashValue="ymkG4l1M7wfqtijlY385tUUSs/fjPRVC5sBZ7Ik4ECViNW296k+xDzntB0DmGvl+F8RxHKoJRSnwGWTrsVYdPQ==" saltValue="mJy4TkoWTv2auiuY9C5Sa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8D808-CE7E-4BC6-874C-6406B33EF349}">
  <dimension ref="A1:D6"/>
  <sheetViews>
    <sheetView showGridLines="0" topLeftCell="A2" zoomScale="55" zoomScaleNormal="55" workbookViewId="0">
      <selection activeCell="B32" sqref="B32"/>
    </sheetView>
  </sheetViews>
  <sheetFormatPr defaultRowHeight="15" x14ac:dyDescent="0.25"/>
  <cols>
    <col min="1" max="1" width="30.28515625" style="3" bestFit="1" customWidth="1"/>
    <col min="2" max="2" width="42.42578125" style="3" customWidth="1"/>
  </cols>
  <sheetData>
    <row r="1" spans="1:4" ht="157.15" customHeight="1" x14ac:dyDescent="0.25">
      <c r="A1" s="3" t="s">
        <v>20</v>
      </c>
      <c r="D1" s="3"/>
    </row>
    <row r="2" spans="1:4" ht="157.15" customHeight="1" x14ac:dyDescent="0.25">
      <c r="A2" s="3" t="s">
        <v>0</v>
      </c>
    </row>
    <row r="3" spans="1:4" ht="157.15" customHeight="1" x14ac:dyDescent="0.25">
      <c r="A3" s="3" t="s">
        <v>1</v>
      </c>
    </row>
    <row r="4" spans="1:4" ht="157.15" customHeight="1" x14ac:dyDescent="0.25">
      <c r="A4" s="3" t="s">
        <v>2</v>
      </c>
      <c r="B4" s="3" t="e" vm="1">
        <v>#VALUE!</v>
      </c>
    </row>
    <row r="5" spans="1:4" ht="157.15" customHeight="1" x14ac:dyDescent="0.25">
      <c r="A5" s="3" t="s">
        <v>3</v>
      </c>
      <c r="B5" s="3" t="e" vm="2">
        <v>#VALUE!</v>
      </c>
    </row>
    <row r="6" spans="1:4" ht="157.15" customHeight="1" x14ac:dyDescent="0.25">
      <c r="A6" s="3" t="s">
        <v>70</v>
      </c>
    </row>
  </sheetData>
  <sheetProtection algorithmName="SHA-512" hashValue="/Knn/DbSKGS3BGt5lD7h3ZQm4wymXNhY2S2rSmx9sdtg4tFmEQcjmQbZa/ozbEGjSpfSVwx/1mJoB7UYQYhxlg==" saltValue="Uzn2lyhjnZaliKRpT9bM6w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53B2E-774D-44C5-BD39-FFB1EAA5B060}">
  <dimension ref="A1:R34"/>
  <sheetViews>
    <sheetView showGridLines="0" showZeros="0" tabSelected="1" topLeftCell="B1" zoomScaleNormal="100" workbookViewId="0">
      <selection activeCell="N21" sqref="N21"/>
    </sheetView>
  </sheetViews>
  <sheetFormatPr defaultColWidth="8.85546875" defaultRowHeight="15" x14ac:dyDescent="0.25"/>
  <cols>
    <col min="1" max="1" width="5.5703125" style="31" hidden="1" customWidth="1"/>
    <col min="2" max="2" width="3.140625" style="31" customWidth="1"/>
    <col min="3" max="3" width="5.7109375" style="31" customWidth="1"/>
    <col min="4" max="4" width="56.42578125" style="31" bestFit="1" customWidth="1"/>
    <col min="5" max="5" width="1.7109375" style="31" customWidth="1"/>
    <col min="6" max="6" width="21.7109375" style="31" customWidth="1"/>
    <col min="7" max="7" width="4.7109375" style="31" customWidth="1"/>
    <col min="8" max="8" width="13.28515625" style="31" bestFit="1" customWidth="1"/>
    <col min="9" max="9" width="56.42578125" style="31" customWidth="1"/>
    <col min="10" max="10" width="1.7109375" style="31" customWidth="1"/>
    <col min="11" max="11" width="23.42578125" style="31" customWidth="1"/>
    <col min="12" max="12" width="6.28515625" style="31" customWidth="1"/>
    <col min="13" max="13" width="8.85546875" style="31" customWidth="1"/>
    <col min="14" max="14" width="34.42578125" style="31" customWidth="1"/>
    <col min="15" max="17" width="0" style="31" hidden="1" customWidth="1"/>
    <col min="18" max="18" width="8.85546875" style="31"/>
    <col min="19" max="19" width="18.7109375" style="31" bestFit="1" customWidth="1"/>
    <col min="20" max="16384" width="8.85546875" style="31"/>
  </cols>
  <sheetData>
    <row r="1" spans="1:18" ht="14.45" customHeight="1" x14ac:dyDescent="0.25"/>
    <row r="2" spans="1:18" ht="15" customHeight="1" x14ac:dyDescent="0.25">
      <c r="C2" s="5"/>
      <c r="D2" s="5"/>
      <c r="E2" s="5"/>
      <c r="F2" s="5"/>
      <c r="G2" s="5"/>
      <c r="H2" s="5"/>
      <c r="I2" s="5"/>
      <c r="J2" s="5"/>
      <c r="K2" s="5"/>
      <c r="L2" s="5"/>
      <c r="M2" s="4"/>
      <c r="N2" s="4"/>
      <c r="O2" s="4"/>
      <c r="P2" s="4"/>
      <c r="Q2" s="4"/>
      <c r="R2" s="4"/>
    </row>
    <row r="3" spans="1:18" ht="10.15" customHeight="1" x14ac:dyDescent="0.25">
      <c r="C3" s="5"/>
      <c r="D3" s="45"/>
      <c r="E3" s="45"/>
      <c r="F3" s="45"/>
      <c r="G3" s="45"/>
      <c r="H3" s="45"/>
      <c r="I3" s="5"/>
      <c r="J3" s="5"/>
      <c r="K3" s="5"/>
      <c r="L3" s="5"/>
      <c r="M3" s="4"/>
      <c r="N3" s="4"/>
      <c r="O3" s="4"/>
      <c r="P3" s="4"/>
      <c r="Q3" s="4"/>
      <c r="R3" s="4"/>
    </row>
    <row r="4" spans="1:18" ht="14.45" customHeight="1" x14ac:dyDescent="0.25">
      <c r="C4" s="45"/>
      <c r="D4" s="44" t="s">
        <v>0</v>
      </c>
      <c r="E4" s="6"/>
      <c r="F4" s="6"/>
      <c r="G4" s="45"/>
      <c r="H4" s="45"/>
      <c r="I4" s="5"/>
      <c r="J4" s="5"/>
      <c r="K4" s="5"/>
      <c r="L4" s="5"/>
      <c r="M4" s="4"/>
      <c r="N4" s="4"/>
      <c r="O4" s="4"/>
      <c r="P4" s="4"/>
      <c r="Q4" s="4"/>
      <c r="R4" s="4"/>
    </row>
    <row r="5" spans="1:18" ht="14.45" customHeight="1" x14ac:dyDescent="0.25">
      <c r="C5" s="45"/>
      <c r="D5" s="44"/>
      <c r="E5" s="6"/>
      <c r="F5" s="6"/>
      <c r="G5" s="45"/>
      <c r="H5" s="45"/>
      <c r="I5" s="5"/>
      <c r="J5" s="5"/>
      <c r="K5" s="5"/>
      <c r="L5" s="5"/>
      <c r="M5" s="4"/>
      <c r="N5" s="4"/>
      <c r="O5" s="4"/>
      <c r="P5" s="4"/>
      <c r="Q5" s="4"/>
      <c r="R5" s="4"/>
    </row>
    <row r="6" spans="1:18" ht="14.45" customHeight="1" x14ac:dyDescent="0.25">
      <c r="C6" s="45"/>
      <c r="D6" s="44"/>
      <c r="E6" s="6"/>
      <c r="F6" s="6"/>
      <c r="G6" s="45"/>
      <c r="H6" s="45"/>
      <c r="I6" s="5"/>
      <c r="J6" s="5"/>
      <c r="K6" s="5"/>
      <c r="L6" s="5"/>
      <c r="M6" s="4"/>
      <c r="N6" s="4"/>
      <c r="O6" s="4"/>
      <c r="P6" s="4"/>
      <c r="Q6" s="4"/>
      <c r="R6" s="4"/>
    </row>
    <row r="7" spans="1:18" ht="25.9" customHeight="1" x14ac:dyDescent="0.25">
      <c r="C7" s="5"/>
      <c r="D7" s="46"/>
      <c r="E7" s="46"/>
      <c r="F7" s="46"/>
      <c r="G7" s="45"/>
      <c r="H7" s="45"/>
      <c r="I7" s="7" t="str">
        <f>IFERROR(VLOOKUP(A24&amp;$D$4,VERİ!$D$1:$E$120,2,FALSE),"HESAPLAMA TÜRÜ SEÇ")</f>
        <v>KİLOGRAM;</v>
      </c>
      <c r="J7" s="8"/>
      <c r="K7" s="8"/>
      <c r="L7" s="5"/>
      <c r="M7" s="4"/>
      <c r="N7" s="4"/>
      <c r="O7" s="4" t="str">
        <f>IF($D$4="SİLİKON HESAPLAMA","","MATERYAL")</f>
        <v>MATERYAL</v>
      </c>
      <c r="P7" s="4"/>
      <c r="Q7" s="4"/>
      <c r="R7" s="4"/>
    </row>
    <row r="8" spans="1:18" ht="7.9" customHeight="1" x14ac:dyDescent="0.25">
      <c r="C8" s="5"/>
      <c r="D8" s="9"/>
      <c r="E8" s="9"/>
      <c r="F8" s="9"/>
      <c r="G8" s="5"/>
      <c r="H8" s="5"/>
      <c r="I8" s="5"/>
      <c r="J8" s="5"/>
      <c r="K8" s="5"/>
      <c r="L8" s="5"/>
      <c r="M8" s="4"/>
      <c r="N8" s="4"/>
      <c r="O8" s="4"/>
      <c r="P8" s="4"/>
      <c r="Q8" s="4"/>
      <c r="R8" s="4"/>
    </row>
    <row r="9" spans="1:18" ht="25.9" customHeight="1" x14ac:dyDescent="0.25">
      <c r="C9" s="5"/>
      <c r="D9" s="10" t="str">
        <f>IFERROR(VLOOKUP(A11&amp;$D$4,VERİ!$D$1:$E$120,2,FALSE),"HESAPLAMA TÜRÜ SEÇ")</f>
        <v>Plakanın A Ölçüsü (mm)</v>
      </c>
      <c r="E9" s="11"/>
      <c r="F9" s="39">
        <v>3200</v>
      </c>
      <c r="G9" s="5"/>
      <c r="H9" s="5"/>
      <c r="I9" s="35" t="str">
        <f>IF(D4="SİLİKON HESAPLAMA",VLOOKUP(A26&amp;$D$4,VERİ!$D$1:$E$120,2,FALSE),IF(D4="PLAKA AĞIRLIK HESAPLAMA",CONCATENATE(F9,"x",F11," ","t","=",F13),IF(D4="KUTU PROFİLİ AĞIRLIK HESAPLAMA",CONCATENATE(F9,"x",F11," ","t","=",F13," ","L","=",F19),IF(D4="L PROFİLİ AĞIRLIK HESAPLAMA",CONCATENATE(F9,"x",F11," ","t","=",F13," ","L","=",F19),IF(D4="ALAN İLE AĞIRLIK HESAPLAMA",CONCATENATE(F9,"x",F15," ","t","=",F11),IF(D4="CAM AĞIRLIK HESAPLAMA",CONCATENATE(F9,"x",F11," ","t","=",F13),""))))))</f>
        <v>3200x1250 t=1</v>
      </c>
      <c r="J9" s="5"/>
      <c r="K9" s="12" t="str">
        <f>IF(D4="SİLİKON HESAPLAMA",F11*F13*F15,"")</f>
        <v/>
      </c>
      <c r="L9" s="5"/>
      <c r="M9" s="4"/>
      <c r="N9" s="4"/>
      <c r="O9" s="4"/>
      <c r="P9" s="4"/>
      <c r="Q9" s="4"/>
      <c r="R9" s="4"/>
    </row>
    <row r="10" spans="1:18" ht="7.9" customHeight="1" x14ac:dyDescent="0.25">
      <c r="C10" s="5"/>
      <c r="D10" s="13"/>
      <c r="E10" s="13"/>
      <c r="F10" s="14"/>
      <c r="G10" s="5"/>
      <c r="H10" s="5"/>
      <c r="I10" s="15"/>
      <c r="J10" s="5"/>
      <c r="K10" s="16"/>
      <c r="L10" s="5"/>
      <c r="M10" s="4"/>
      <c r="N10" s="4"/>
      <c r="O10" s="4"/>
      <c r="P10" s="4"/>
      <c r="Q10" s="4"/>
      <c r="R10" s="4"/>
    </row>
    <row r="11" spans="1:18" ht="25.9" customHeight="1" x14ac:dyDescent="0.25">
      <c r="A11" s="31">
        <v>1</v>
      </c>
      <c r="C11" s="5"/>
      <c r="D11" s="10" t="str">
        <f>IFERROR(VLOOKUP(A13&amp;$D$4,VERİ!$D$1:$E$120,2,FALSE),"HESAPLAMA TÜRÜ SEÇ")</f>
        <v>Plakanın B Ölçüsü (mm)</v>
      </c>
      <c r="E11" s="11"/>
      <c r="F11" s="39">
        <v>1250</v>
      </c>
      <c r="G11" s="5"/>
      <c r="H11" s="5"/>
      <c r="I11" s="7" t="str">
        <f>IFERROR(VLOOKUP(A28&amp;D$4,VERİ!$D$1:$E$120,2,FALSE),"HESAPLAMA TÜRÜ SEÇ")</f>
        <v>Kg</v>
      </c>
      <c r="J11" s="5"/>
      <c r="K11" s="12">
        <f>IF(D4="SİLİKON HESAPLAMA",ROUNDUP(K9/F9,0.5),IF(D4="KUTU PROFİLİ AĞIRLIK HESAPLAMA",(((2*(F9+F11-1.75))-(F13*4))*F13*F19*F15/1000000)*F17,IF(D4="L PROFİLİ AĞIRLIK HESAPLAMA",((F9+F11-F13-1.5)*F13*F19*F15*F17)/1000000,IF(D4="ALAN İLE AĞIRLIK HESAPLAMA",((F9*F11*F13*F15)/1000000),IF(D4="CAM AĞIRLIK HESAPLAMA",((F9*F11*F13*F15)/1000000)*F17,IF(AND(D4="PLAKA AĞIRLIK HESAPLAMA",A30=1),((F9*F11*F13*F15)/1000000)*F17,IF(AND(D4="PLAKA AĞIRLIK HESAPLAMA",A30=2),(F9*F11*F19*0.92/1000000*F17)+((F9*F11*F13*F15)/1000000)*F17,IF(AND(D4="PLAKA AĞIRLIK HESAPLAMA",A30=3),((F9*F11*F19*1.45/1000000)*F17)+((F9*F11*F13*F15)/1000000)*F17,IF(AND(D4="PLAKA AĞIRLIK HESAPLAMA",A30=4),(F9*F11*F19*1.8/1000000*F17)+((F9*F11*F13*F15)/1000000)*F17,"")))))))))</f>
        <v>28.28</v>
      </c>
      <c r="L11" s="25"/>
      <c r="M11" s="4"/>
      <c r="N11" s="4"/>
      <c r="O11" s="4"/>
      <c r="P11" s="4"/>
      <c r="Q11" s="4"/>
      <c r="R11" s="4"/>
    </row>
    <row r="12" spans="1:18" ht="7.9" customHeight="1" x14ac:dyDescent="0.25">
      <c r="C12" s="5"/>
      <c r="D12" s="13"/>
      <c r="E12" s="13"/>
      <c r="F12" s="14"/>
      <c r="G12" s="5"/>
      <c r="H12" s="5"/>
      <c r="I12" s="15"/>
      <c r="J12" s="5"/>
      <c r="K12" s="16"/>
      <c r="L12" s="5"/>
      <c r="M12" s="4"/>
      <c r="N12" s="4"/>
      <c r="O12" s="4"/>
      <c r="P12" s="4"/>
      <c r="Q12" s="4"/>
      <c r="R12" s="4"/>
    </row>
    <row r="13" spans="1:18" ht="25.9" customHeight="1" x14ac:dyDescent="0.25">
      <c r="A13" s="31">
        <v>2</v>
      </c>
      <c r="C13" s="5"/>
      <c r="D13" s="10" t="str">
        <f>IFERROR(VLOOKUP(A15&amp;$D$4,VERİ!$D$1:$E$120,2,FALSE),"HESAPLAMA TÜRÜ SEÇ")</f>
        <v>Et Kalınlığı (t)</v>
      </c>
      <c r="E13" s="11"/>
      <c r="F13" s="39">
        <v>1</v>
      </c>
      <c r="G13" s="5"/>
      <c r="H13" s="5"/>
      <c r="I13" s="17" t="str">
        <f>IF(D4="SİLİKON HESAPLAMA",F9/(F11*F13*1),IF(D4="KUTU PROFİLİ AĞIRLIK HESAPLAMA","Yaklaşık hesaplamaktadır.",IF(D4="L PROFİLİ AĞIRLIK HESAPLAMA","Yaklaşık hesaplamaktadır.","")))</f>
        <v/>
      </c>
      <c r="J13" s="8"/>
      <c r="K13" s="26" t="str">
        <f>IF(D4="SİLİKON HESAPLAMA",IF(AND(D4="SİLİKON HESAPLAMA",F17&gt;35),"Koli iç adedini kontrol et!",IFERROR(ROUNDUP(IF(D4="SİLİKON HESAPLAMA",K11/F17," "),0.5)&amp;" "&amp;"Koli","Kolide Kaç Adet Var?"))," ")</f>
        <v xml:space="preserve"> </v>
      </c>
      <c r="L13" s="5"/>
      <c r="M13" s="4"/>
      <c r="N13" s="4"/>
      <c r="O13" s="4"/>
      <c r="P13" s="4" t="str">
        <f>IF($D$4="SİLİKON HESAPLAMA","","Materyal Seç")</f>
        <v>Materyal Seç</v>
      </c>
      <c r="Q13" s="4"/>
      <c r="R13" s="4"/>
    </row>
    <row r="14" spans="1:18" ht="7.9" customHeight="1" x14ac:dyDescent="0.25">
      <c r="C14" s="5"/>
      <c r="D14" s="11"/>
      <c r="E14" s="11"/>
      <c r="F14" s="14"/>
      <c r="G14" s="5"/>
      <c r="H14" s="5"/>
      <c r="I14" s="18"/>
      <c r="J14" s="5"/>
      <c r="K14" s="16"/>
      <c r="L14" s="5"/>
      <c r="M14" s="4"/>
      <c r="N14" s="4"/>
      <c r="O14" s="4"/>
      <c r="P14" s="4"/>
      <c r="Q14" s="4"/>
      <c r="R14" s="4"/>
    </row>
    <row r="15" spans="1:18" ht="25.9" customHeight="1" x14ac:dyDescent="0.25">
      <c r="A15" s="31">
        <v>3</v>
      </c>
      <c r="C15" s="5"/>
      <c r="D15" s="10" t="str">
        <f>IFERROR(VLOOKUP(A17&amp;$D$4,VERİ!$D$1:$E$120,2,FALSE),"HESAPLAMA TÜRÜ SEÇ")</f>
        <v>(Materyal g/cm³)</v>
      </c>
      <c r="E15" s="11"/>
      <c r="F15" s="39">
        <v>2.72</v>
      </c>
      <c r="G15" s="5"/>
      <c r="H15" s="5"/>
      <c r="I15" s="5"/>
      <c r="J15" s="5"/>
      <c r="K15" s="5"/>
      <c r="L15" s="5"/>
      <c r="M15" s="4"/>
      <c r="N15" s="4"/>
      <c r="O15" s="4"/>
      <c r="P15" s="4"/>
      <c r="Q15" s="4"/>
      <c r="R15" s="4"/>
    </row>
    <row r="16" spans="1:18" ht="7.9" customHeight="1" x14ac:dyDescent="0.25">
      <c r="C16" s="5"/>
      <c r="D16" s="11"/>
      <c r="E16" s="11"/>
      <c r="F16" s="14"/>
      <c r="G16" s="5"/>
      <c r="H16" s="5"/>
      <c r="I16" s="5"/>
      <c r="J16" s="5"/>
      <c r="K16" s="5"/>
      <c r="L16" s="5"/>
      <c r="M16" s="4"/>
      <c r="N16" s="4"/>
      <c r="O16" s="4"/>
      <c r="P16" s="4"/>
      <c r="Q16" s="4"/>
      <c r="R16" s="4"/>
    </row>
    <row r="17" spans="1:18" ht="25.9" customHeight="1" x14ac:dyDescent="0.25">
      <c r="A17" s="31">
        <v>4</v>
      </c>
      <c r="C17" s="5"/>
      <c r="D17" s="10" t="str">
        <f>IF(D4="SİLİKON HESAPLAMA","Kolide Kaç Adet Olduğunu Giriniz",IFERROR(VLOOKUP(A19&amp;$D$4,VERİ!$D$1:$E$120,2,FALSE),"HESAPLAMA TÜRÜ SEÇ"))</f>
        <v>Plaka Miktarı (adet)</v>
      </c>
      <c r="E17" s="11"/>
      <c r="F17" s="39">
        <v>1</v>
      </c>
      <c r="G17" s="5"/>
      <c r="H17" s="5"/>
      <c r="I17" s="19" t="str">
        <f>IF($D$4="SİLİKON HESAPLAMA","Zayiat/Fire =","Demir (Materyal g/cm³)")</f>
        <v>Demir (Materyal g/cm³)</v>
      </c>
      <c r="J17" s="20"/>
      <c r="K17" s="20">
        <f>IF($D$4="SİLİKON HESAPLAMA",ROUNDUP(K11*F19,0.5),7.86)</f>
        <v>7.86</v>
      </c>
      <c r="L17" s="5"/>
      <c r="M17" s="4"/>
      <c r="N17" s="4"/>
      <c r="O17" s="4"/>
      <c r="P17" s="4"/>
      <c r="Q17" s="4"/>
      <c r="R17" s="4"/>
    </row>
    <row r="18" spans="1:18" ht="7.9" customHeight="1" x14ac:dyDescent="0.25">
      <c r="C18" s="5"/>
      <c r="D18" s="11"/>
      <c r="E18" s="11"/>
      <c r="F18" s="14"/>
      <c r="G18" s="5"/>
      <c r="H18" s="5"/>
      <c r="I18" s="21"/>
      <c r="J18" s="20"/>
      <c r="K18" s="20"/>
      <c r="L18" s="5"/>
      <c r="M18" s="4"/>
      <c r="N18" s="4"/>
      <c r="O18" s="4"/>
      <c r="P18" s="4"/>
      <c r="Q18" s="4"/>
      <c r="R18" s="4"/>
    </row>
    <row r="19" spans="1:18" ht="25.9" customHeight="1" x14ac:dyDescent="0.25">
      <c r="A19" s="31">
        <v>5</v>
      </c>
      <c r="C19" s="5"/>
      <c r="D19" s="10" t="str">
        <f>IF(D4="SİLİKON HESAPLAMA","Zayiat/Fire Oranı Giriniz",IF(D4="KUTU PROFİLİ AĞIRLIK HESAPLAMA","Kutu Prf Boyu (mm)(L)",IF(AND(D4="PLAKA AĞIRLIK HESAPLAMA",OR(A30=4,A30=3,A30=2)),"PE / FR / A2 (İç Dolgu) Çekirdek Kalınlığı (mm)",IFERROR(VLOOKUP(A20&amp;$D$4,VERİ!$D$1:$E$120,2,FALSE),""))))</f>
        <v>PE / FR / A2 (İç Dolgu) Çekirdek Kalınlığı (mm)</v>
      </c>
      <c r="E19" s="11"/>
      <c r="F19" s="39">
        <v>3</v>
      </c>
      <c r="G19" s="5"/>
      <c r="H19" s="5"/>
      <c r="I19" s="27" t="str">
        <f>IF($D$4="SİLİKON HESAPLAMA","İhtiyaç Duyulan+Zayiat/Fire =","Alüminyum (Materyal g/cm³)")</f>
        <v>Alüminyum (Materyal g/cm³)</v>
      </c>
      <c r="J19" s="20"/>
      <c r="K19" s="20">
        <f>IF($D$4="SİLİKON HESAPLAMA",ROUNDUP(K11+K17,0.5),2.72)</f>
        <v>2.72</v>
      </c>
      <c r="L19" s="5"/>
      <c r="M19" s="4"/>
      <c r="N19" s="4"/>
      <c r="O19" s="4"/>
      <c r="P19" s="4"/>
      <c r="Q19" s="4"/>
      <c r="R19" s="4"/>
    </row>
    <row r="20" spans="1:18" ht="7.9" customHeight="1" x14ac:dyDescent="0.25">
      <c r="A20" s="31">
        <v>6</v>
      </c>
      <c r="C20" s="5"/>
      <c r="D20" s="22">
        <f>IFERROR(VLOOKUP(A21&amp;$D$4,VERİ!$D$1:$E$60,2,FALSE),"HESAPLAMA TÜRÜ SEÇ")</f>
        <v>0</v>
      </c>
      <c r="E20" s="23"/>
      <c r="F20" s="24"/>
      <c r="G20" s="5"/>
      <c r="H20" s="5"/>
      <c r="I20" s="21"/>
      <c r="J20" s="20"/>
      <c r="K20" s="20"/>
      <c r="L20" s="5"/>
      <c r="M20" s="4"/>
      <c r="N20" s="4"/>
      <c r="O20" s="4"/>
      <c r="P20" s="4"/>
      <c r="Q20" s="4"/>
      <c r="R20" s="4"/>
    </row>
    <row r="21" spans="1:18" ht="25.9" customHeight="1" x14ac:dyDescent="0.25">
      <c r="A21" s="31">
        <v>7</v>
      </c>
      <c r="C21" s="5"/>
      <c r="D21" s="22">
        <f>IFERROR(VLOOKUP(A22&amp;$D$4,VERİ!$D$1:$E$60,2,FALSE),"HESAPLAMA TÜRÜ SEÇ")</f>
        <v>0</v>
      </c>
      <c r="E21" s="23"/>
      <c r="F21" s="43" t="str">
        <f>IFERROR(IF(D4="SİLİKON HESAPLAMA","Yüzdeyi ondalık olarak giriniz.
(0,14*100=14 olduğu için 0,14=%14'tür)",""),"")</f>
        <v/>
      </c>
      <c r="G21" s="43"/>
      <c r="H21" s="43"/>
      <c r="I21" s="19" t="str">
        <f>IF($D$4="SİLİKON HESAPLAMA","","Cam (Materyal g/cm³)")</f>
        <v>Cam (Materyal g/cm³)</v>
      </c>
      <c r="J21" s="20"/>
      <c r="K21" s="20">
        <f>IF($D$4="SİLİKON HESAPLAMA","",2.5)</f>
        <v>2.5</v>
      </c>
      <c r="L21" s="5"/>
      <c r="M21" s="4"/>
      <c r="N21" s="4"/>
      <c r="O21" s="4"/>
      <c r="P21" s="4"/>
      <c r="Q21" s="4"/>
      <c r="R21" s="4"/>
    </row>
    <row r="22" spans="1:18" ht="21.6" customHeight="1" x14ac:dyDescent="0.25">
      <c r="A22" s="31">
        <v>8</v>
      </c>
      <c r="C22" s="5"/>
      <c r="D22" s="21" t="str">
        <f>IF(AND(A30=1,D4="PLAKA AĞIRLIK HESAPLAMA"),"PLAKA ağırlığı hesaplanacaktır.","")</f>
        <v/>
      </c>
      <c r="E22" s="15"/>
      <c r="F22" s="38" t="str">
        <f>IF($D$4="PLAKA AĞIRLIK HESAPLAMA","PLAKA","")</f>
        <v>PLAKA</v>
      </c>
      <c r="G22" s="40"/>
      <c r="H22" s="5"/>
      <c r="I22" s="5"/>
      <c r="J22" s="5"/>
      <c r="K22" s="5"/>
      <c r="L22" s="5"/>
      <c r="M22" s="4"/>
      <c r="N22" s="4"/>
      <c r="O22" s="4"/>
      <c r="P22" s="4"/>
      <c r="Q22" s="4"/>
      <c r="R22" s="4"/>
    </row>
    <row r="23" spans="1:18" ht="7.9" customHeight="1" x14ac:dyDescent="0.25">
      <c r="C23" s="5"/>
      <c r="D23" s="5"/>
      <c r="E23" s="5"/>
      <c r="F23" s="5"/>
      <c r="G23" s="40"/>
      <c r="H23" s="5"/>
      <c r="I23" s="5"/>
      <c r="J23" s="5"/>
      <c r="K23" s="5"/>
      <c r="L23" s="5"/>
      <c r="M23" s="4"/>
      <c r="N23" s="4"/>
      <c r="O23" s="4"/>
      <c r="P23" s="4"/>
      <c r="Q23" s="4"/>
      <c r="R23" s="4"/>
    </row>
    <row r="24" spans="1:18" ht="25.9" customHeight="1" x14ac:dyDescent="0.25">
      <c r="A24" s="31">
        <v>9</v>
      </c>
      <c r="C24" s="5"/>
      <c r="D24" s="42" t="str">
        <f>IF(AND(A30=2,D4="PLAKA AĞIRLIK HESAPLAMA"),"STANDART Kompozit ağırlığı hesaplanacaktır. t=Alm.Toplam Kalınlığıdır","")</f>
        <v/>
      </c>
      <c r="E24" s="15"/>
      <c r="F24" s="38" t="str">
        <f>IF($D$4="PLAKA AĞIRLIK HESAPLAMA","STD/PE Kompozit","")</f>
        <v>STD/PE Kompozit</v>
      </c>
      <c r="G24" s="40"/>
      <c r="H24" s="37"/>
      <c r="I24" s="27" t="str">
        <f>IF($D$4="SİLİKON HESAPLAMA","","PE - FR(B1/B2) - A2 g/cm³)")</f>
        <v>PE - FR(B1/B2) - A2 g/cm³)</v>
      </c>
      <c r="J24" s="20"/>
      <c r="K24" s="20" t="str">
        <f>IF($D$4="SİLİKON HESAPLAMA","",0.92&amp;" "&amp;"-"&amp;" "&amp;1.45&amp;" "&amp;"-"&amp;1.8)</f>
        <v>0,92 - 1,45 -1,8</v>
      </c>
      <c r="L24" s="5"/>
      <c r="M24" s="4"/>
      <c r="N24" s="4"/>
      <c r="O24" s="4"/>
      <c r="P24" s="4"/>
      <c r="Q24" s="4"/>
      <c r="R24" s="4"/>
    </row>
    <row r="25" spans="1:18" ht="7.9" customHeight="1" x14ac:dyDescent="0.25">
      <c r="C25" s="5"/>
      <c r="D25" s="5"/>
      <c r="E25" s="5"/>
      <c r="F25" s="5"/>
      <c r="G25" s="40"/>
      <c r="H25" s="5"/>
      <c r="I25" s="5"/>
      <c r="J25" s="5"/>
      <c r="K25" s="5"/>
      <c r="L25" s="5"/>
      <c r="M25" s="4"/>
      <c r="N25" s="4"/>
      <c r="O25" s="4"/>
      <c r="P25" s="4"/>
      <c r="Q25" s="4"/>
      <c r="R25" s="4"/>
    </row>
    <row r="26" spans="1:18" ht="25.9" customHeight="1" x14ac:dyDescent="0.25">
      <c r="A26" s="31">
        <v>10</v>
      </c>
      <c r="C26" s="5"/>
      <c r="D26" s="42" t="str">
        <f>IF(AND(A30=3,D4="PLAKA AĞIRLIK HESAPLAMA"),"B1/B2 Kompozit ağırlığı hesaplanacaktır. t=Alm.Toplam Kalınlığıdır","")</f>
        <v>B1/B2 Kompozit ağırlığı hesaplanacaktır. t=Alm.Toplam Kalınlığıdır</v>
      </c>
      <c r="E26" s="15"/>
      <c r="F26" s="38" t="str">
        <f>IF($D$4="PLAKA AĞIRLIK HESAPLAMA","FR (B1/B2) Kompozit","")</f>
        <v>FR (B1/B2) Kompozit</v>
      </c>
      <c r="G26" s="40"/>
      <c r="H26" s="37"/>
      <c r="I26" s="36"/>
      <c r="J26" s="5"/>
      <c r="K26" s="5"/>
      <c r="L26" s="5"/>
      <c r="M26" s="4"/>
      <c r="N26" s="4"/>
      <c r="O26" s="4"/>
      <c r="P26" s="4"/>
      <c r="Q26" s="4"/>
      <c r="R26" s="4"/>
    </row>
    <row r="27" spans="1:18" ht="7.9" customHeight="1" x14ac:dyDescent="0.25">
      <c r="C27" s="5"/>
      <c r="D27" s="5"/>
      <c r="E27" s="5"/>
      <c r="F27" s="5"/>
      <c r="G27" s="40"/>
      <c r="H27" s="5"/>
      <c r="I27" s="5"/>
      <c r="J27" s="5"/>
      <c r="K27" s="5"/>
      <c r="L27" s="5"/>
      <c r="M27" s="4"/>
      <c r="N27" s="4"/>
      <c r="O27" s="4"/>
      <c r="P27" s="4"/>
      <c r="Q27" s="4"/>
      <c r="R27" s="4"/>
    </row>
    <row r="28" spans="1:18" ht="25.9" customHeight="1" x14ac:dyDescent="0.25">
      <c r="A28" s="31">
        <v>11</v>
      </c>
      <c r="C28" s="5"/>
      <c r="D28" s="42" t="str">
        <f>IF(AND(A30=4,D4="PLAKA AĞIRLIK HESAPLAMA"),"A2 Yanmaz Kompozit ağırlığı hesaplanacaktır. t=Alm.Toplam Kalınlığıdır","")</f>
        <v/>
      </c>
      <c r="E28" s="5"/>
      <c r="F28" s="38" t="str">
        <f>IF($D$4="PLAKA AĞIRLIK HESAPLAMA","A2 Yanmaz Kompozit","")</f>
        <v>A2 Yanmaz Kompozit</v>
      </c>
      <c r="G28" s="40"/>
      <c r="H28" s="5"/>
      <c r="I28" s="37"/>
      <c r="J28" s="5"/>
      <c r="K28" s="21" t="s">
        <v>75</v>
      </c>
      <c r="L28" s="5"/>
      <c r="M28" s="4"/>
      <c r="N28" s="4"/>
      <c r="O28" s="4"/>
      <c r="P28" s="4"/>
      <c r="Q28" s="4"/>
      <c r="R28" s="4"/>
    </row>
    <row r="29" spans="1:18" x14ac:dyDescent="0.25">
      <c r="A29" s="31">
        <v>12</v>
      </c>
      <c r="D29" s="32"/>
      <c r="E29" s="32"/>
      <c r="F29" s="33"/>
    </row>
    <row r="30" spans="1:18" x14ac:dyDescent="0.25">
      <c r="A30" s="41">
        <v>3</v>
      </c>
      <c r="D30" s="32"/>
      <c r="E30" s="32"/>
    </row>
    <row r="31" spans="1:18" x14ac:dyDescent="0.25">
      <c r="D31" s="32"/>
      <c r="E31" s="32"/>
      <c r="I31" s="34"/>
    </row>
    <row r="32" spans="1:18" x14ac:dyDescent="0.25">
      <c r="D32" s="32"/>
      <c r="E32" s="32"/>
      <c r="I32" s="34"/>
    </row>
    <row r="34" spans="9:9" x14ac:dyDescent="0.25">
      <c r="I34" s="34"/>
    </row>
  </sheetData>
  <sheetProtection algorithmName="SHA-512" hashValue="g4FvF55hdy5In9V1NL2KAbsM6+iMAV3vG4z7WMwoooSaqcJYt4+VUtLJ9ZarTWunZWKuTOuWLqdePUYtfe+4Dw==" saltValue="G5vtSw1I0WGIrhxvdLJJfw==" spinCount="100000" sheet="1" objects="1" scenarios="1"/>
  <mergeCells count="8">
    <mergeCell ref="F21:H21"/>
    <mergeCell ref="D4:D6"/>
    <mergeCell ref="C4:C6"/>
    <mergeCell ref="G3:H3"/>
    <mergeCell ref="G4:H6"/>
    <mergeCell ref="G7:H7"/>
    <mergeCell ref="D3:F3"/>
    <mergeCell ref="D7:F7"/>
  </mergeCells>
  <conditionalFormatting sqref="F9">
    <cfRule type="expression" dxfId="39" priority="50">
      <formula>$D$4="ALAN İLE AĞIRLIK HESAPLAMA"</formula>
    </cfRule>
    <cfRule type="expression" dxfId="38" priority="74">
      <formula>$D$4="CAM AĞIRLIK HESAPLAMA"</formula>
    </cfRule>
    <cfRule type="expression" dxfId="37" priority="51">
      <formula>$D$4="SİLİKON HESAPLAMA"</formula>
    </cfRule>
    <cfRule type="expression" dxfId="36" priority="65">
      <formula>$D$4="KUTU PROFİLİ AĞIRLIK HESAPLAMA"</formula>
    </cfRule>
    <cfRule type="expression" dxfId="35" priority="66">
      <formula>$D$4="PLAKA AĞIRLIK HESAPLAMA"</formula>
    </cfRule>
  </conditionalFormatting>
  <conditionalFormatting sqref="F11 F13">
    <cfRule type="expression" dxfId="34" priority="8">
      <formula>$D$4="KUTU PROFİLİ AĞIRLIK HESAPLAMA"</formula>
    </cfRule>
    <cfRule type="expression" dxfId="33" priority="9">
      <formula>$D$4="PLAKA AĞIRLIK HESAPLAMA"</formula>
    </cfRule>
    <cfRule type="expression" dxfId="32" priority="10">
      <formula>$D$4="SİLİKON HESAPLAMA"</formula>
    </cfRule>
    <cfRule type="expression" dxfId="31" priority="72">
      <formula>$D$4="CAM AĞIRLIK HESAPLAMA"</formula>
    </cfRule>
  </conditionalFormatting>
  <conditionalFormatting sqref="F11">
    <cfRule type="expression" dxfId="30" priority="71">
      <formula>$D$4="ALAN İLE AĞIRLIK HESAPLAMA"</formula>
    </cfRule>
  </conditionalFormatting>
  <conditionalFormatting sqref="F13">
    <cfRule type="expression" dxfId="29" priority="73">
      <formula>$D$4="ALAN İLE AĞIRLIK HESAPLAMA"</formula>
    </cfRule>
  </conditionalFormatting>
  <conditionalFormatting sqref="F15">
    <cfRule type="expression" dxfId="28" priority="54">
      <formula>$D$4="ALAN İLE AĞIRLIK HESAPLAMA"</formula>
    </cfRule>
    <cfRule type="expression" dxfId="27" priority="55">
      <formula>$D$4="KUTU PROFİLİ AĞIRLIK HESAPLAMA"</formula>
    </cfRule>
    <cfRule type="expression" dxfId="26" priority="56">
      <formula>$D$4="PLAKA AĞIRLIK HESAPLAMA"</formula>
    </cfRule>
    <cfRule type="expression" dxfId="25" priority="57">
      <formula>$D$4="SİLİKON HESAPLAMA"</formula>
    </cfRule>
    <cfRule type="expression" dxfId="24" priority="53">
      <formula>$D$4="CAM AĞIRLIK HESAPLAMA"</formula>
    </cfRule>
  </conditionalFormatting>
  <conditionalFormatting sqref="F17">
    <cfRule type="expression" dxfId="23" priority="7">
      <formula>$D$4="SİLİKON HESAPLAMA"</formula>
    </cfRule>
    <cfRule type="expression" dxfId="22" priority="67">
      <formula>$D$4="CAM AĞIRLIK HESAPLAMA"</formula>
    </cfRule>
    <cfRule type="expression" dxfId="21" priority="68">
      <formula>$D$4="KUTU PROFİLİ AĞIRLIK HESAPLAMA"</formula>
    </cfRule>
    <cfRule type="expression" dxfId="20" priority="69">
      <formula>$D$4="PLAKA AĞIRLIK HESAPLAMA"</formula>
    </cfRule>
  </conditionalFormatting>
  <conditionalFormatting sqref="F19">
    <cfRule type="expression" dxfId="19" priority="6">
      <formula>$D$4="SİLİKON HESAPLAMA"</formula>
    </cfRule>
    <cfRule type="expression" dxfId="18" priority="70">
      <formula>$D$4="KUTU PROFİLİ AĞIRLIK HESAPLAMA"</formula>
    </cfRule>
  </conditionalFormatting>
  <conditionalFormatting sqref="F22">
    <cfRule type="expression" dxfId="17" priority="4">
      <formula>$A$30=1</formula>
    </cfRule>
  </conditionalFormatting>
  <conditionalFormatting sqref="F24">
    <cfRule type="expression" dxfId="16" priority="3">
      <formula>$A$30=2</formula>
    </cfRule>
  </conditionalFormatting>
  <conditionalFormatting sqref="F26">
    <cfRule type="expression" dxfId="15" priority="2">
      <formula>$A$30=3</formula>
    </cfRule>
  </conditionalFormatting>
  <conditionalFormatting sqref="F28">
    <cfRule type="expression" dxfId="14" priority="1">
      <formula>$A$30=4</formula>
    </cfRule>
  </conditionalFormatting>
  <conditionalFormatting sqref="I9">
    <cfRule type="expression" dxfId="13" priority="5">
      <formula>$D$4="L PROFİLİ AĞIRLIK HESAPLAMA"</formula>
    </cfRule>
    <cfRule type="expression" dxfId="12" priority="46">
      <formula>$D$4="CAM AĞIRLIK HESAPLAMA"</formula>
    </cfRule>
    <cfRule type="expression" dxfId="11" priority="47">
      <formula>$D$4="ALAN İLE AĞIRLIK HESAPLAMA"</formula>
    </cfRule>
    <cfRule type="expression" dxfId="10" priority="48">
      <formula>$D$4="KUTU PROFİLİ AĞIRLIK HESAPLAMA"</formula>
    </cfRule>
    <cfRule type="expression" dxfId="9" priority="49">
      <formula>$D$4="PLAKA AĞIRLIK HESAPLAMA"</formula>
    </cfRule>
  </conditionalFormatting>
  <conditionalFormatting sqref="I13">
    <cfRule type="expression" dxfId="8" priority="52">
      <formula>$D$4="SİLİKON HESAPLAMA"</formula>
    </cfRule>
  </conditionalFormatting>
  <conditionalFormatting sqref="K9">
    <cfRule type="expression" dxfId="7" priority="14">
      <formula>$D$4="SİLİKON HESAPLAMA"</formula>
    </cfRule>
  </conditionalFormatting>
  <conditionalFormatting sqref="K11">
    <cfRule type="expression" dxfId="6" priority="11">
      <formula>NOT($D$4="SİLİKON HESAPLAMA")</formula>
    </cfRule>
    <cfRule type="expression" dxfId="5" priority="13">
      <formula>$D$4="SİLİKON HESAPLAMA"</formula>
    </cfRule>
  </conditionalFormatting>
  <pageMargins left="0.7" right="0.7" top="0.75" bottom="0.75" header="0.3" footer="0.3"/>
  <pageSetup paperSize="9" orientation="portrait" r:id="rId1"/>
  <ignoredErrors>
    <ignoredError sqref="D20:D21 I18 I20:I2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90" r:id="rId4" name="Option Button 294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38100</xdr:rowOff>
                  </from>
                  <to>
                    <xdr:col>7</xdr:col>
                    <xdr:colOff>38100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1" r:id="rId5" name="Option Button 295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38100</xdr:rowOff>
                  </from>
                  <to>
                    <xdr:col>7</xdr:col>
                    <xdr:colOff>38100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3" r:id="rId6" name="Option Button 297">
              <controlPr defaultSize="0" autoFill="0" autoLine="0" autoPict="0">
                <anchor moveWithCells="1">
                  <from>
                    <xdr:col>6</xdr:col>
                    <xdr:colOff>47625</xdr:colOff>
                    <xdr:row>25</xdr:row>
                    <xdr:rowOff>38100</xdr:rowOff>
                  </from>
                  <to>
                    <xdr:col>7</xdr:col>
                    <xdr:colOff>38100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8" r:id="rId7" name="Option Button 312">
              <controlPr defaultSize="0" autoFill="0" autoLine="0" autoPict="0">
                <anchor moveWithCells="1">
                  <from>
                    <xdr:col>6</xdr:col>
                    <xdr:colOff>47625</xdr:colOff>
                    <xdr:row>27</xdr:row>
                    <xdr:rowOff>38100</xdr:rowOff>
                  </from>
                  <to>
                    <xdr:col>7</xdr:col>
                    <xdr:colOff>38100</xdr:colOff>
                    <xdr:row>27</xdr:row>
                    <xdr:rowOff>257175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7F57CDD-6087-437A-95A1-CC1401E08030}">
          <x14:formula1>
            <xm:f>VERİ!$A$2:$A$6</xm:f>
          </x14:formula1>
          <xm:sqref>E4</xm:sqref>
        </x14:dataValidation>
        <x14:dataValidation type="list" allowBlank="1" showInputMessage="1" xr:uid="{FEFC21F7-BF87-4203-81AC-0C4325FC84C4}">
          <x14:formula1>
            <xm:f>VERİ!$B$17:$B$19</xm:f>
          </x14:formula1>
          <xm:sqref>F15:F16</xm:sqref>
        </x14:dataValidation>
        <x14:dataValidation type="list" allowBlank="1" showInputMessage="1" showErrorMessage="1" xr:uid="{0C368038-0A3C-4499-BC0A-BDE60D30F6CC}">
          <x14:formula1>
            <xm:f>VERİ!$A$2:$A$7</xm:f>
          </x14:formula1>
          <xm:sqref>D4:D6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AE271-E06B-46B6-983F-D2CB67DCA855}">
  <dimension ref="A1:O27"/>
  <sheetViews>
    <sheetView showGridLines="0" topLeftCell="H2" zoomScale="90" zoomScaleNormal="90" zoomScaleSheetLayoutView="115" workbookViewId="0">
      <selection activeCell="M34" sqref="M34"/>
    </sheetView>
  </sheetViews>
  <sheetFormatPr defaultColWidth="8.85546875" defaultRowHeight="15" x14ac:dyDescent="0.25"/>
  <cols>
    <col min="1" max="1" width="5.28515625" style="4" hidden="1" customWidth="1"/>
    <col min="2" max="2" width="12" style="4" hidden="1" customWidth="1"/>
    <col min="3" max="3" width="8.85546875" style="4" hidden="1" customWidth="1"/>
    <col min="4" max="4" width="20.42578125" style="4" hidden="1" customWidth="1"/>
    <col min="5" max="7" width="8.85546875" style="4" hidden="1" customWidth="1"/>
    <col min="8" max="8" width="5.5703125" style="4" customWidth="1"/>
    <col min="9" max="9" width="8.85546875" style="4" customWidth="1"/>
    <col min="10" max="10" width="18" style="4" customWidth="1"/>
    <col min="11" max="11" width="8.140625" style="4" customWidth="1"/>
    <col min="12" max="12" width="30.7109375" style="4" customWidth="1"/>
    <col min="13" max="13" width="10.42578125" style="4" bestFit="1" customWidth="1"/>
    <col min="14" max="14" width="30.7109375" style="4" customWidth="1"/>
    <col min="15" max="16384" width="8.85546875" style="4"/>
  </cols>
  <sheetData>
    <row r="1" spans="2:15" hidden="1" x14ac:dyDescent="0.25">
      <c r="L1" s="4">
        <f>VLOOKUP($L$5,$C$2:$F$8,4,FALSE)</f>
        <v>2</v>
      </c>
      <c r="N1" s="4">
        <f>VLOOKUP($N$5,$C$2:$F$8,4,FALSE)</f>
        <v>5</v>
      </c>
      <c r="O1" s="4" cm="1">
        <f t="array" aca="1" ref="O1" ca="1">IFERROR(PRODUCT(OFFSET($E$1,1,,MAX(L1:N1-MIN(L1:N1)))),"")</f>
        <v>1000000</v>
      </c>
    </row>
    <row r="2" spans="2:15" ht="17.25" x14ac:dyDescent="0.25">
      <c r="B2" s="4" t="s">
        <v>36</v>
      </c>
      <c r="C2" s="4" t="s">
        <v>37</v>
      </c>
      <c r="D2" s="4" t="s">
        <v>38</v>
      </c>
      <c r="E2" s="4">
        <v>100</v>
      </c>
      <c r="F2" s="4">
        <f t="shared" ref="F2:F8" si="0">ROW(C2)</f>
        <v>2</v>
      </c>
    </row>
    <row r="3" spans="2:15" ht="85.9" customHeight="1" x14ac:dyDescent="0.25">
      <c r="B3" s="4" t="s">
        <v>36</v>
      </c>
      <c r="C3" s="4" t="s">
        <v>39</v>
      </c>
      <c r="D3" s="4" t="s">
        <v>40</v>
      </c>
      <c r="E3" s="4">
        <v>100</v>
      </c>
      <c r="F3" s="4">
        <f t="shared" si="0"/>
        <v>3</v>
      </c>
      <c r="I3" s="5"/>
      <c r="J3" s="5"/>
      <c r="K3" s="5"/>
      <c r="L3" s="5"/>
      <c r="M3" s="5"/>
      <c r="N3" s="5"/>
      <c r="O3" s="5"/>
    </row>
    <row r="4" spans="2:15" ht="17.25" x14ac:dyDescent="0.25">
      <c r="B4" s="4" t="s">
        <v>36</v>
      </c>
      <c r="C4" s="4" t="s">
        <v>43</v>
      </c>
      <c r="D4" s="4" t="s">
        <v>44</v>
      </c>
      <c r="E4" s="4">
        <v>100</v>
      </c>
      <c r="F4" s="4">
        <f t="shared" si="0"/>
        <v>4</v>
      </c>
      <c r="I4" s="5"/>
      <c r="J4" s="5"/>
      <c r="K4" s="5"/>
      <c r="L4" s="5"/>
      <c r="M4" s="5"/>
      <c r="N4" s="5"/>
      <c r="O4" s="5"/>
    </row>
    <row r="5" spans="2:15" ht="25.15" customHeight="1" x14ac:dyDescent="0.25">
      <c r="B5" s="4" t="s">
        <v>36</v>
      </c>
      <c r="C5" s="4" t="s">
        <v>45</v>
      </c>
      <c r="D5" s="4" t="s">
        <v>46</v>
      </c>
      <c r="E5" s="4">
        <v>100</v>
      </c>
      <c r="F5" s="4">
        <f t="shared" si="0"/>
        <v>5</v>
      </c>
      <c r="I5" s="5"/>
      <c r="J5" s="47" t="s">
        <v>41</v>
      </c>
      <c r="K5" s="5"/>
      <c r="L5" s="2" t="s">
        <v>42</v>
      </c>
      <c r="M5" s="5"/>
      <c r="N5" s="28" t="s">
        <v>69</v>
      </c>
      <c r="O5" s="5"/>
    </row>
    <row r="6" spans="2:15" ht="10.15" customHeight="1" x14ac:dyDescent="0.25">
      <c r="B6" s="4" t="s">
        <v>36</v>
      </c>
      <c r="C6" s="4" t="s">
        <v>47</v>
      </c>
      <c r="D6" s="4" t="s">
        <v>48</v>
      </c>
      <c r="E6" s="4">
        <v>100</v>
      </c>
      <c r="F6" s="4">
        <f t="shared" si="0"/>
        <v>6</v>
      </c>
      <c r="I6" s="5"/>
      <c r="J6" s="47"/>
      <c r="K6" s="5"/>
      <c r="L6" s="5"/>
      <c r="M6" s="5"/>
      <c r="N6" s="5"/>
      <c r="O6" s="5"/>
    </row>
    <row r="7" spans="2:15" ht="25.15" customHeight="1" x14ac:dyDescent="0.25">
      <c r="B7" s="4" t="s">
        <v>36</v>
      </c>
      <c r="C7" s="4" t="s">
        <v>49</v>
      </c>
      <c r="D7" s="4" t="s">
        <v>50</v>
      </c>
      <c r="E7" s="4">
        <v>100</v>
      </c>
      <c r="F7" s="4">
        <f t="shared" si="0"/>
        <v>7</v>
      </c>
      <c r="I7" s="5"/>
      <c r="J7" s="47"/>
      <c r="K7" s="5"/>
      <c r="L7" s="2">
        <v>250250250</v>
      </c>
      <c r="M7" s="5"/>
      <c r="N7" s="29">
        <f ca="1">IFERROR(IF($L$1&lt;$N$1,$L$7/$O$1,$L$7*$O$1),$L$7)</f>
        <v>250.25024999999999</v>
      </c>
      <c r="O7" s="5"/>
    </row>
    <row r="8" spans="2:15" ht="17.25" x14ac:dyDescent="0.25">
      <c r="B8" s="4" t="s">
        <v>36</v>
      </c>
      <c r="C8" s="4" t="s">
        <v>51</v>
      </c>
      <c r="D8" s="4" t="s">
        <v>52</v>
      </c>
      <c r="E8" s="4">
        <v>100</v>
      </c>
      <c r="F8" s="4">
        <f t="shared" si="0"/>
        <v>8</v>
      </c>
      <c r="I8" s="5"/>
      <c r="J8" s="5"/>
      <c r="K8" s="5"/>
      <c r="L8" s="5"/>
      <c r="M8" s="5"/>
      <c r="N8" s="5"/>
      <c r="O8" s="5"/>
    </row>
    <row r="9" spans="2:15" ht="29.45" customHeight="1" x14ac:dyDescent="0.25">
      <c r="I9" s="5"/>
      <c r="J9" s="5"/>
      <c r="K9" s="5"/>
      <c r="L9" s="5"/>
      <c r="M9" s="5"/>
      <c r="N9" s="5"/>
      <c r="O9" s="5"/>
    </row>
    <row r="10" spans="2:15" hidden="1" x14ac:dyDescent="0.25">
      <c r="I10" s="5"/>
      <c r="J10" s="5"/>
      <c r="K10" s="5"/>
      <c r="L10" s="5"/>
      <c r="M10" s="5"/>
      <c r="N10" s="30"/>
      <c r="O10" s="5"/>
    </row>
    <row r="11" spans="2:15" hidden="1" x14ac:dyDescent="0.25">
      <c r="I11" s="5"/>
      <c r="J11" s="5"/>
      <c r="K11" s="5"/>
      <c r="L11" s="5"/>
      <c r="M11" s="5"/>
      <c r="N11" s="5"/>
      <c r="O11" s="5"/>
    </row>
    <row r="12" spans="2:15" hidden="1" x14ac:dyDescent="0.25">
      <c r="I12" s="5"/>
      <c r="J12" s="5"/>
      <c r="K12" s="5"/>
      <c r="L12" s="5"/>
      <c r="M12" s="5"/>
      <c r="N12" s="5"/>
      <c r="O12" s="5"/>
    </row>
    <row r="13" spans="2:15" hidden="1" x14ac:dyDescent="0.25">
      <c r="I13" s="5"/>
      <c r="J13" s="5"/>
      <c r="K13" s="5"/>
      <c r="L13" s="5"/>
      <c r="M13" s="5"/>
      <c r="N13" s="5"/>
      <c r="O13" s="5"/>
    </row>
    <row r="14" spans="2:15" hidden="1" x14ac:dyDescent="0.25">
      <c r="I14" s="5"/>
      <c r="J14" s="5"/>
      <c r="K14" s="5"/>
      <c r="L14" s="5"/>
      <c r="M14" s="5"/>
      <c r="N14" s="5"/>
      <c r="O14" s="5"/>
    </row>
    <row r="15" spans="2:15" hidden="1" x14ac:dyDescent="0.25">
      <c r="I15" s="5"/>
      <c r="J15" s="5"/>
      <c r="K15" s="5"/>
      <c r="L15" s="5"/>
      <c r="M15" s="5"/>
      <c r="N15" s="5"/>
      <c r="O15" s="5"/>
    </row>
    <row r="16" spans="2:15" hidden="1" x14ac:dyDescent="0.25">
      <c r="I16" s="5"/>
      <c r="J16" s="5"/>
      <c r="K16" s="5"/>
      <c r="L16" s="5"/>
      <c r="M16" s="5"/>
      <c r="N16" s="5"/>
      <c r="O16" s="5"/>
    </row>
    <row r="17" spans="2:15" hidden="1" x14ac:dyDescent="0.25">
      <c r="I17" s="5"/>
      <c r="J17" s="5"/>
      <c r="K17" s="5"/>
      <c r="L17" s="5"/>
      <c r="M17" s="5"/>
      <c r="N17" s="5"/>
      <c r="O17" s="5"/>
    </row>
    <row r="18" spans="2:15" hidden="1" x14ac:dyDescent="0.25">
      <c r="B18" s="4" t="s">
        <v>53</v>
      </c>
      <c r="C18" s="4" t="s">
        <v>54</v>
      </c>
      <c r="D18" s="4" t="s">
        <v>55</v>
      </c>
      <c r="E18" s="4">
        <v>10</v>
      </c>
      <c r="F18" s="4">
        <f t="shared" ref="F18:F24" si="1">ROW(C18)</f>
        <v>18</v>
      </c>
      <c r="I18" s="5"/>
      <c r="J18" s="5"/>
      <c r="K18" s="5"/>
      <c r="L18" s="5">
        <f>VLOOKUP($L$20,$C$18:$F$24,4,FALSE)</f>
        <v>18</v>
      </c>
      <c r="M18" s="5"/>
      <c r="N18" s="5">
        <f>VLOOKUP($N$20,$C$18:$F$24,4,FALSE)</f>
        <v>21</v>
      </c>
      <c r="O18" s="5" cm="1">
        <f t="array" aca="1" ref="O18" ca="1">IFERROR(PRODUCT(OFFSET($E$17,1,,MAX(L18:N18-MIN(L18:N18)))),"")</f>
        <v>1000</v>
      </c>
    </row>
    <row r="19" spans="2:15" x14ac:dyDescent="0.25">
      <c r="B19" s="4" t="s">
        <v>53</v>
      </c>
      <c r="C19" s="4" t="s">
        <v>56</v>
      </c>
      <c r="D19" s="4" t="s">
        <v>57</v>
      </c>
      <c r="E19" s="4">
        <v>10</v>
      </c>
      <c r="F19" s="4">
        <f t="shared" si="1"/>
        <v>19</v>
      </c>
      <c r="I19" s="5"/>
      <c r="J19" s="5"/>
      <c r="K19" s="5"/>
      <c r="L19" s="5"/>
      <c r="M19" s="5"/>
      <c r="N19" s="5"/>
      <c r="O19" s="5"/>
    </row>
    <row r="20" spans="2:15" ht="25.15" customHeight="1" x14ac:dyDescent="0.25">
      <c r="B20" s="4" t="s">
        <v>53</v>
      </c>
      <c r="C20" s="4" t="s">
        <v>60</v>
      </c>
      <c r="D20" s="4" t="s">
        <v>61</v>
      </c>
      <c r="E20" s="4">
        <v>10</v>
      </c>
      <c r="F20" s="4">
        <f t="shared" si="1"/>
        <v>20</v>
      </c>
      <c r="I20" s="5"/>
      <c r="J20" s="47" t="s">
        <v>58</v>
      </c>
      <c r="K20" s="5"/>
      <c r="L20" s="28" t="s">
        <v>54</v>
      </c>
      <c r="M20" s="5"/>
      <c r="N20" s="28" t="s">
        <v>59</v>
      </c>
      <c r="O20" s="5"/>
    </row>
    <row r="21" spans="2:15" ht="10.15" customHeight="1" x14ac:dyDescent="0.25">
      <c r="B21" s="4" t="s">
        <v>53</v>
      </c>
      <c r="C21" s="4" t="s">
        <v>59</v>
      </c>
      <c r="D21" s="4" t="s">
        <v>62</v>
      </c>
      <c r="E21" s="4">
        <v>10</v>
      </c>
      <c r="F21" s="4">
        <f t="shared" si="1"/>
        <v>21</v>
      </c>
      <c r="I21" s="5"/>
      <c r="J21" s="47"/>
      <c r="K21" s="5"/>
      <c r="L21" s="5"/>
      <c r="M21" s="5"/>
      <c r="N21" s="5"/>
      <c r="O21" s="5"/>
    </row>
    <row r="22" spans="2:15" ht="25.15" customHeight="1" x14ac:dyDescent="0.25">
      <c r="B22" s="4" t="s">
        <v>53</v>
      </c>
      <c r="C22" s="4" t="s">
        <v>63</v>
      </c>
      <c r="D22" s="4" t="s">
        <v>64</v>
      </c>
      <c r="E22" s="4">
        <v>10</v>
      </c>
      <c r="F22" s="4">
        <f t="shared" si="1"/>
        <v>22</v>
      </c>
      <c r="I22" s="5"/>
      <c r="J22" s="47"/>
      <c r="K22" s="5"/>
      <c r="L22" s="2">
        <v>250250</v>
      </c>
      <c r="M22" s="5"/>
      <c r="N22" s="29">
        <f ca="1">IFERROR(IF($L$18&lt;$N$18,$L$22/$O$18,$L$22*$O$18),$L$22)</f>
        <v>250.25</v>
      </c>
      <c r="O22" s="5"/>
    </row>
    <row r="23" spans="2:15" x14ac:dyDescent="0.25">
      <c r="B23" s="4" t="s">
        <v>53</v>
      </c>
      <c r="C23" s="4" t="s">
        <v>65</v>
      </c>
      <c r="D23" s="4" t="s">
        <v>66</v>
      </c>
      <c r="E23" s="4">
        <v>10</v>
      </c>
      <c r="F23" s="4">
        <f t="shared" si="1"/>
        <v>23</v>
      </c>
      <c r="I23" s="5"/>
      <c r="J23" s="5"/>
      <c r="K23" s="5"/>
      <c r="L23" s="5"/>
      <c r="M23" s="5"/>
      <c r="N23" s="5"/>
      <c r="O23" s="5"/>
    </row>
    <row r="24" spans="2:15" x14ac:dyDescent="0.25">
      <c r="B24" s="4" t="s">
        <v>53</v>
      </c>
      <c r="C24" s="4" t="s">
        <v>67</v>
      </c>
      <c r="D24" s="4" t="s">
        <v>68</v>
      </c>
      <c r="E24" s="4">
        <v>10</v>
      </c>
      <c r="F24" s="4">
        <f t="shared" si="1"/>
        <v>24</v>
      </c>
      <c r="I24" s="5"/>
      <c r="J24" s="5"/>
      <c r="K24" s="30"/>
      <c r="L24" s="5"/>
      <c r="M24" s="5"/>
      <c r="N24" s="5"/>
      <c r="O24" s="5"/>
    </row>
    <row r="25" spans="2:15" x14ac:dyDescent="0.25">
      <c r="I25" s="5"/>
      <c r="J25" s="5"/>
      <c r="K25" s="5"/>
      <c r="L25" s="45"/>
      <c r="M25" s="45"/>
      <c r="N25" s="5"/>
      <c r="O25" s="5"/>
    </row>
    <row r="26" spans="2:15" x14ac:dyDescent="0.25">
      <c r="I26" s="5"/>
      <c r="J26" s="5"/>
      <c r="K26" s="5"/>
      <c r="L26" s="5"/>
      <c r="M26" s="5"/>
      <c r="N26" s="5"/>
      <c r="O26" s="5"/>
    </row>
    <row r="27" spans="2:15" x14ac:dyDescent="0.25">
      <c r="I27" s="5"/>
      <c r="J27" s="5"/>
      <c r="K27" s="5"/>
      <c r="L27" s="5"/>
      <c r="M27" s="5"/>
      <c r="N27" s="5"/>
      <c r="O27" s="5"/>
    </row>
  </sheetData>
  <sheetProtection algorithmName="SHA-512" hashValue="lDECR+WBlUqolkF81iUVK8SEFIkw3slqEwvs7QLBO+4kYVwpUyG+MPqHdOxRLf8Ej/n1jnrXCDbTDkNtFBWXZA==" saltValue="/n3pSBscvUi1hrIGP+IVbg==" spinCount="100000" sheet="1" objects="1" scenarios="1"/>
  <mergeCells count="3">
    <mergeCell ref="L25:M25"/>
    <mergeCell ref="J5:J7"/>
    <mergeCell ref="J20:J22"/>
  </mergeCells>
  <conditionalFormatting sqref="L5">
    <cfRule type="expression" dxfId="4" priority="2">
      <formula>#REF!="ALAN İLE AĞIRLIK HESAPLAMA"</formula>
    </cfRule>
    <cfRule type="expression" dxfId="3" priority="3">
      <formula>#REF!="SİLİKON HESAPLAMA"</formula>
    </cfRule>
    <cfRule type="expression" dxfId="2" priority="4">
      <formula>#REF!="KUTU PROFİLİ AĞIRLIK HESAPLAMA"</formula>
    </cfRule>
    <cfRule type="expression" dxfId="1" priority="5">
      <formula>#REF!="PLAKA AĞIRLIK HESAPLAMA"</formula>
    </cfRule>
    <cfRule type="expression" dxfId="0" priority="6">
      <formula>#REF!="CAM AĞIRLIK HESAPLAMA"</formula>
    </cfRule>
  </conditionalFormatting>
  <dataValidations disablePrompts="1" count="2">
    <dataValidation type="list" allowBlank="1" showInputMessage="1" showErrorMessage="1" sqref="L20 N20" xr:uid="{735FBA54-B0D5-4A2B-9312-A43245F5FA32}">
      <formula1>$C$18:$C$24</formula1>
    </dataValidation>
    <dataValidation type="list" allowBlank="1" showInputMessage="1" showErrorMessage="1" sqref="L5 N5" xr:uid="{55E13CF9-6F5F-42AF-B643-9DC5E70D0DFE}">
      <formula1>$C$2:$C$8</formula1>
    </dataValidation>
  </dataValidations>
  <pageMargins left="0.7" right="0.7" top="0.75" bottom="0.75" header="0.3" footer="0.3"/>
  <pageSetup paperSize="9" scale="96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</vt:i4>
      </vt:variant>
      <vt:variant>
        <vt:lpstr>Adlandırılmış Aralıklar</vt:lpstr>
      </vt:variant>
      <vt:variant>
        <vt:i4>1</vt:i4>
      </vt:variant>
    </vt:vector>
  </HeadingPairs>
  <TitlesOfParts>
    <vt:vector size="5" baseType="lpstr">
      <vt:lpstr>VERİ</vt:lpstr>
      <vt:lpstr>RESİM</vt:lpstr>
      <vt:lpstr>Ağırlık ve Silikon Hesaplama v4</vt:lpstr>
      <vt:lpstr>Alan ve Uzunluk Çeviri v1</vt:lpstr>
      <vt:lpstr>'Alan ve Uzunluk Çeviri v1'!Yazdırma_Alanı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Şadi Ergen</dc:creator>
  <cp:lastModifiedBy>Office</cp:lastModifiedBy>
  <dcterms:created xsi:type="dcterms:W3CDTF">2022-08-04T14:25:14Z</dcterms:created>
  <dcterms:modified xsi:type="dcterms:W3CDTF">2026-06-18T08:31:58Z</dcterms:modified>
</cp:coreProperties>
</file>